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leendore/Library/Mobile Documents/com~apple~CloudDocs/GARDEN CLUB - Academy Garden Club of Lenox/TREASURER/BUDGET/2024-2025/"/>
    </mc:Choice>
  </mc:AlternateContent>
  <xr:revisionPtr revIDLastSave="0" documentId="13_ncr:1_{B27262B6-5C01-2849-8678-EB3A10D86A62}" xr6:coauthVersionLast="47" xr6:coauthVersionMax="47" xr10:uidLastSave="{00000000-0000-0000-0000-000000000000}"/>
  <bookViews>
    <workbookView xWindow="260" yWindow="920" windowWidth="33660" windowHeight="20100" activeTab="2" xr2:uid="{7B23C396-28ED-384B-A78A-6520C204455F}"/>
  </bookViews>
  <sheets>
    <sheet name="2024 - 2025 Budget" sheetId="1" r:id="rId1"/>
    <sheet name="2024-2025 Actuals vs Budget" sheetId="4" r:id="rId2"/>
    <sheet name="2024-2025 Budget as Amended" sheetId="5" r:id="rId3"/>
    <sheet name="2023 - 2024 Statements" sheetId="3" r:id="rId4"/>
  </sheets>
  <definedNames>
    <definedName name="_xlnm.Print_Area" localSheetId="0">'2024 - 2025 Budget'!$O$2:$T$42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  <c r="H40" i="5"/>
  <c r="H12" i="5"/>
  <c r="G40" i="5"/>
  <c r="G12" i="5"/>
  <c r="G42" i="5" s="1"/>
  <c r="F40" i="5"/>
  <c r="F12" i="5"/>
  <c r="E40" i="5"/>
  <c r="E12" i="5"/>
  <c r="D40" i="5"/>
  <c r="D12" i="5"/>
  <c r="D42" i="5" s="1"/>
  <c r="O40" i="4"/>
  <c r="M23" i="4"/>
  <c r="M25" i="4"/>
  <c r="O110" i="4"/>
  <c r="N112" i="4" s="1"/>
  <c r="AA44" i="4"/>
  <c r="Z44" i="4"/>
  <c r="Y44" i="4"/>
  <c r="X44" i="4"/>
  <c r="W44" i="4"/>
  <c r="V44" i="4"/>
  <c r="U44" i="4"/>
  <c r="T44" i="4"/>
  <c r="S44" i="4"/>
  <c r="R44" i="4"/>
  <c r="Q44" i="4"/>
  <c r="P44" i="4"/>
  <c r="AA11" i="4"/>
  <c r="Z11" i="4"/>
  <c r="Y11" i="4"/>
  <c r="X11" i="4"/>
  <c r="W11" i="4"/>
  <c r="V11" i="4"/>
  <c r="U11" i="4"/>
  <c r="T11" i="4"/>
  <c r="S11" i="4"/>
  <c r="R11" i="4"/>
  <c r="Q11" i="4"/>
  <c r="P11" i="4"/>
  <c r="P40" i="4"/>
  <c r="N36" i="4"/>
  <c r="N35" i="4"/>
  <c r="H42" i="5" l="1"/>
  <c r="F42" i="5"/>
  <c r="E42" i="5"/>
  <c r="P42" i="4"/>
  <c r="AA40" i="4"/>
  <c r="Z40" i="4"/>
  <c r="Y40" i="4"/>
  <c r="X40" i="4"/>
  <c r="W40" i="4"/>
  <c r="V40" i="4"/>
  <c r="U40" i="4"/>
  <c r="T40" i="4"/>
  <c r="S40" i="4"/>
  <c r="R40" i="4"/>
  <c r="Q40" i="4"/>
  <c r="Q42" i="4" s="1"/>
  <c r="R42" i="4" s="1"/>
  <c r="M38" i="4"/>
  <c r="M37" i="4"/>
  <c r="M36" i="4"/>
  <c r="M35" i="4"/>
  <c r="M33" i="4"/>
  <c r="M32" i="4"/>
  <c r="M31" i="4"/>
  <c r="M30" i="4"/>
  <c r="M29" i="4"/>
  <c r="M28" i="4"/>
  <c r="M27" i="4"/>
  <c r="M22" i="4"/>
  <c r="M21" i="4"/>
  <c r="M20" i="4"/>
  <c r="M19" i="4"/>
  <c r="M18" i="4"/>
  <c r="M17" i="4"/>
  <c r="M16" i="4"/>
  <c r="M15" i="4"/>
  <c r="M14" i="4"/>
  <c r="M10" i="4"/>
  <c r="M9" i="4"/>
  <c r="M8" i="4"/>
  <c r="M7" i="4"/>
  <c r="M6" i="4"/>
  <c r="M5" i="4"/>
  <c r="M4" i="4"/>
  <c r="X42" i="1"/>
  <c r="X40" i="1"/>
  <c r="X13" i="1"/>
  <c r="Q50" i="3"/>
  <c r="Q77" i="3"/>
  <c r="Q76" i="3"/>
  <c r="Q75" i="3"/>
  <c r="Q74" i="3"/>
  <c r="Q73" i="3"/>
  <c r="Q71" i="3"/>
  <c r="Q70" i="3"/>
  <c r="Q69" i="3"/>
  <c r="Q68" i="3"/>
  <c r="Q67" i="3"/>
  <c r="Q66" i="3"/>
  <c r="Q61" i="3"/>
  <c r="Q60" i="3"/>
  <c r="Q59" i="3"/>
  <c r="Q58" i="3"/>
  <c r="Q57" i="3"/>
  <c r="Q56" i="3"/>
  <c r="Q55" i="3"/>
  <c r="Q54" i="3"/>
  <c r="Q53" i="3"/>
  <c r="Q49" i="3"/>
  <c r="Q48" i="3"/>
  <c r="Q47" i="3"/>
  <c r="Q46" i="3"/>
  <c r="Q45" i="3"/>
  <c r="Q44" i="3"/>
  <c r="Q43" i="3"/>
  <c r="AF75" i="3"/>
  <c r="AF74" i="3"/>
  <c r="AF73" i="3"/>
  <c r="AF70" i="3"/>
  <c r="AF61" i="3"/>
  <c r="AC77" i="3"/>
  <c r="AB77" i="3"/>
  <c r="AA77" i="3"/>
  <c r="Z77" i="3"/>
  <c r="Y77" i="3"/>
  <c r="X77" i="3"/>
  <c r="W77" i="3"/>
  <c r="V77" i="3"/>
  <c r="U77" i="3"/>
  <c r="T77" i="3"/>
  <c r="S77" i="3"/>
  <c r="R77" i="3"/>
  <c r="AC50" i="3"/>
  <c r="AB50" i="3"/>
  <c r="AA50" i="3"/>
  <c r="Z50" i="3"/>
  <c r="Y50" i="3"/>
  <c r="X50" i="3"/>
  <c r="W50" i="3"/>
  <c r="V50" i="3"/>
  <c r="T50" i="3"/>
  <c r="S50" i="3"/>
  <c r="R50" i="3"/>
  <c r="R79" i="3" s="1"/>
  <c r="AF66" i="3"/>
  <c r="AF67" i="3"/>
  <c r="AF68" i="3"/>
  <c r="AF76" i="3"/>
  <c r="AF71" i="3"/>
  <c r="AF69" i="3"/>
  <c r="AF60" i="3"/>
  <c r="AF59" i="3"/>
  <c r="AF58" i="3"/>
  <c r="AF57" i="3"/>
  <c r="AF56" i="3"/>
  <c r="AF55" i="3"/>
  <c r="AF54" i="3"/>
  <c r="AF53" i="3"/>
  <c r="AF49" i="3"/>
  <c r="AF48" i="3"/>
  <c r="AF47" i="3"/>
  <c r="AF46" i="3"/>
  <c r="AF45" i="3"/>
  <c r="AF43" i="3"/>
  <c r="AF50" i="3" s="1"/>
  <c r="AL59" i="3"/>
  <c r="AL32" i="3"/>
  <c r="AL61" i="3" s="1"/>
  <c r="U44" i="3"/>
  <c r="AF44" i="3" s="1"/>
  <c r="S39" i="1"/>
  <c r="S35" i="1"/>
  <c r="S34" i="1"/>
  <c r="S33" i="1"/>
  <c r="S32" i="1"/>
  <c r="S30" i="1"/>
  <c r="S29" i="1"/>
  <c r="S24" i="1"/>
  <c r="S23" i="1"/>
  <c r="S22" i="1"/>
  <c r="S21" i="1"/>
  <c r="S20" i="1"/>
  <c r="S19" i="1"/>
  <c r="S18" i="1"/>
  <c r="S17" i="1"/>
  <c r="S16" i="1"/>
  <c r="S12" i="1"/>
  <c r="S11" i="1"/>
  <c r="S10" i="1"/>
  <c r="S9" i="1"/>
  <c r="S8" i="1"/>
  <c r="S6" i="1"/>
  <c r="H43" i="1"/>
  <c r="R35" i="1"/>
  <c r="Q40" i="1"/>
  <c r="Q13" i="1"/>
  <c r="Q42" i="1" s="1"/>
  <c r="S42" i="4" l="1"/>
  <c r="T42" i="4" s="1"/>
  <c r="U42" i="4" s="1"/>
  <c r="V42" i="4" s="1"/>
  <c r="W42" i="4"/>
  <c r="X42" i="4" s="1"/>
  <c r="Y42" i="4" s="1"/>
  <c r="Z42" i="4" s="1"/>
  <c r="AA42" i="4" s="1"/>
  <c r="O45" i="4" s="1"/>
  <c r="M11" i="4"/>
  <c r="N11" i="4" s="1"/>
  <c r="M39" i="4"/>
  <c r="N39" i="4" s="1"/>
  <c r="N40" i="4" s="1"/>
  <c r="U50" i="3"/>
  <c r="AE77" i="3"/>
  <c r="AF77" i="3"/>
  <c r="AF4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2" i="3"/>
  <c r="AF11" i="3"/>
  <c r="AF10" i="3"/>
  <c r="AF9" i="3"/>
  <c r="AF8" i="3"/>
  <c r="AF6" i="3"/>
  <c r="AG6" i="3" s="1"/>
  <c r="AF5" i="3"/>
  <c r="S7" i="3"/>
  <c r="AF7" i="3" s="1"/>
  <c r="R16" i="3"/>
  <c r="T16" i="3"/>
  <c r="T18" i="3" s="1"/>
  <c r="U16" i="3"/>
  <c r="V16" i="3"/>
  <c r="W16" i="3"/>
  <c r="X16" i="3"/>
  <c r="R32" i="3"/>
  <c r="S32" i="3"/>
  <c r="T32" i="3"/>
  <c r="U32" i="3"/>
  <c r="V32" i="3"/>
  <c r="W32" i="3"/>
  <c r="X32" i="3"/>
  <c r="Y32" i="3"/>
  <c r="Z32" i="3"/>
  <c r="AA32" i="3"/>
  <c r="AF35" i="3"/>
  <c r="AF16" i="3" l="1"/>
  <c r="AG11" i="3"/>
  <c r="AG4" i="3"/>
  <c r="AG9" i="3"/>
  <c r="AG12" i="3"/>
  <c r="S16" i="3"/>
  <c r="AG10" i="3"/>
  <c r="AG5" i="3"/>
  <c r="AG7" i="3"/>
  <c r="AF32" i="3"/>
  <c r="AF36" i="3" s="1"/>
  <c r="AG8" i="3"/>
  <c r="AH4" i="3"/>
  <c r="AG16" i="3" l="1"/>
  <c r="AH16" i="3" s="1"/>
  <c r="AH5" i="3"/>
  <c r="AH6" i="3" s="1"/>
  <c r="AH7" i="3" s="1"/>
  <c r="AH8" i="3" s="1"/>
  <c r="AH9" i="3" s="1"/>
  <c r="AH10" i="3" s="1"/>
  <c r="AH11" i="3" s="1"/>
  <c r="AH12" i="3" s="1"/>
  <c r="AH13" i="3" s="1"/>
  <c r="AH32" i="3"/>
  <c r="I39" i="1" l="1"/>
  <c r="R39" i="1" s="1"/>
  <c r="G17" i="1" l="1"/>
  <c r="AL24" i="1"/>
  <c r="AK24" i="1"/>
  <c r="AJ24" i="1"/>
  <c r="AL23" i="1"/>
  <c r="AK23" i="1"/>
  <c r="AJ23" i="1"/>
  <c r="AI24" i="1"/>
  <c r="AI2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I24" i="1"/>
  <c r="R24" i="1" s="1"/>
  <c r="AJ22" i="1" l="1"/>
  <c r="AL22" i="1"/>
  <c r="AI22" i="1"/>
  <c r="AK22" i="1"/>
  <c r="L7" i="1"/>
  <c r="S7" i="1" s="1"/>
  <c r="S13" i="1" s="1"/>
  <c r="L13" i="1" l="1"/>
  <c r="H37" i="1"/>
  <c r="H36" i="1"/>
  <c r="G10" i="1" l="1"/>
  <c r="I10" i="1" s="1"/>
  <c r="R10" i="1" s="1"/>
  <c r="H38" i="1"/>
  <c r="I38" i="1" s="1"/>
  <c r="I32" i="1"/>
  <c r="R32" i="1" s="1"/>
  <c r="I22" i="1"/>
  <c r="R22" i="1" s="1"/>
  <c r="H21" i="1"/>
  <c r="I21" i="1" s="1"/>
  <c r="R21" i="1" s="1"/>
  <c r="H20" i="1"/>
  <c r="I20" i="1" s="1"/>
  <c r="R20" i="1" s="1"/>
  <c r="H16" i="1"/>
  <c r="I37" i="1"/>
  <c r="I36" i="1"/>
  <c r="I34" i="1"/>
  <c r="R34" i="1" s="1"/>
  <c r="I33" i="1"/>
  <c r="R33" i="1" s="1"/>
  <c r="I31" i="1"/>
  <c r="I30" i="1"/>
  <c r="R30" i="1" s="1"/>
  <c r="I29" i="1"/>
  <c r="R29" i="1" s="1"/>
  <c r="I23" i="1"/>
  <c r="R23" i="1" s="1"/>
  <c r="I19" i="1"/>
  <c r="R19" i="1" s="1"/>
  <c r="I18" i="1"/>
  <c r="R18" i="1" s="1"/>
  <c r="I17" i="1"/>
  <c r="R17" i="1" s="1"/>
  <c r="I12" i="1"/>
  <c r="R12" i="1" s="1"/>
  <c r="I11" i="1"/>
  <c r="R11" i="1" s="1"/>
  <c r="I9" i="1"/>
  <c r="R9" i="1" s="1"/>
  <c r="I8" i="1"/>
  <c r="R8" i="1" s="1"/>
  <c r="I7" i="1"/>
  <c r="R7" i="1" s="1"/>
  <c r="D40" i="1"/>
  <c r="D13" i="1"/>
  <c r="I6" i="1"/>
  <c r="R6" i="1" s="1"/>
  <c r="I16" i="1" l="1"/>
  <c r="R16" i="1" s="1"/>
  <c r="H40" i="1"/>
  <c r="L37" i="1"/>
  <c r="S37" i="1" s="1"/>
  <c r="R37" i="1"/>
  <c r="L31" i="1"/>
  <c r="S31" i="1" s="1"/>
  <c r="R31" i="1"/>
  <c r="R13" i="1"/>
  <c r="L38" i="1"/>
  <c r="S38" i="1" s="1"/>
  <c r="R38" i="1"/>
  <c r="L36" i="1"/>
  <c r="S36" i="1" s="1"/>
  <c r="R36" i="1"/>
  <c r="I13" i="1"/>
  <c r="D42" i="1"/>
  <c r="R40" i="1" l="1"/>
  <c r="I40" i="1"/>
  <c r="L40" i="1"/>
  <c r="L42" i="1" s="1"/>
  <c r="S40" i="1"/>
  <c r="S42" i="1" s="1"/>
  <c r="R42" i="1"/>
  <c r="I42" i="1"/>
  <c r="I43" i="1" s="1"/>
  <c r="AE50" i="3"/>
  <c r="S79" i="3"/>
  <c r="T79" i="3" s="1"/>
  <c r="U79" i="3" s="1"/>
  <c r="V79" i="3" s="1"/>
  <c r="W79" i="3" s="1"/>
  <c r="X79" i="3" s="1"/>
  <c r="Y79" i="3" s="1"/>
  <c r="Z79" i="3" s="1"/>
  <c r="AA79" i="3" s="1"/>
  <c r="AB79" i="3" s="1"/>
  <c r="AC79" i="3" s="1"/>
</calcChain>
</file>

<file path=xl/sharedStrings.xml><?xml version="1.0" encoding="utf-8"?>
<sst xmlns="http://schemas.openxmlformats.org/spreadsheetml/2006/main" count="608" uniqueCount="182">
  <si>
    <t>AGC Budget 2023 - 2024</t>
  </si>
  <si>
    <t>Income</t>
  </si>
  <si>
    <t>A. Contributions, gifts, grants and similar amounts received</t>
  </si>
  <si>
    <t>Donation</t>
  </si>
  <si>
    <t>B. Gross support and revenue</t>
  </si>
  <si>
    <t>Membership Dues</t>
  </si>
  <si>
    <t>40  Active and 9 Associate Members</t>
  </si>
  <si>
    <t/>
  </si>
  <si>
    <t>Apple Squeeze Sales</t>
  </si>
  <si>
    <t>Workshop Contribution from Members</t>
  </si>
  <si>
    <t>Boxwood for November meeting</t>
  </si>
  <si>
    <t>Raffle</t>
  </si>
  <si>
    <t>3 Raffles, Dec, Mar  &amp; June @ $70  ea</t>
  </si>
  <si>
    <t>50% Planters Historical Soc</t>
  </si>
  <si>
    <t>Cook Book Sales</t>
  </si>
  <si>
    <t>Income Total</t>
  </si>
  <si>
    <t>Expenses</t>
  </si>
  <si>
    <t>C. Program services and similar amounts paid out</t>
  </si>
  <si>
    <t>Plants for Monument / Academy Building</t>
  </si>
  <si>
    <t>Speaker Fees</t>
  </si>
  <si>
    <t>3 Speakers (Oct, Mar &amp; Apr) at $125 per mtg</t>
  </si>
  <si>
    <t>Workshop Supplies</t>
  </si>
  <si>
    <t>Covered by Member contributions</t>
  </si>
  <si>
    <t>Lenox Flower Show</t>
  </si>
  <si>
    <t>Reuse Ribbons from previous year</t>
  </si>
  <si>
    <t>Scholarship  Award</t>
  </si>
  <si>
    <t>Memorial Donation</t>
  </si>
  <si>
    <t>Meeting Refreshments &amp; Supplies</t>
  </si>
  <si>
    <t>Ventworth Hall  December meeting venue</t>
  </si>
  <si>
    <t>D. Fundraising expenses</t>
  </si>
  <si>
    <t>E. Management and General expenses</t>
  </si>
  <si>
    <t>Club Year Book Production</t>
  </si>
  <si>
    <t>Purchase Bank Checks</t>
  </si>
  <si>
    <t>Bought checks prev year to cover this year</t>
  </si>
  <si>
    <t>Commonwealth of MA Annual Form PC Report Filing</t>
  </si>
  <si>
    <t>P.O. Box Rental</t>
  </si>
  <si>
    <t>Purchase of Stamps</t>
  </si>
  <si>
    <t>3 members, 9 newsletters, 66c stamps</t>
  </si>
  <si>
    <t>F. Payments to Affiliates</t>
  </si>
  <si>
    <t>Garden Club Federation of MA Annual dues</t>
  </si>
  <si>
    <t>$5 per member for 49  members</t>
  </si>
  <si>
    <t>$2.50 per member for 49 members</t>
  </si>
  <si>
    <t>Berkshire Botanical Gardens Membership</t>
  </si>
  <si>
    <t>Expenses Total</t>
  </si>
  <si>
    <t>Actuals</t>
  </si>
  <si>
    <t>Estimate to complete</t>
  </si>
  <si>
    <t>Estimate at Complete</t>
  </si>
  <si>
    <t>ACG 2023-2024</t>
  </si>
  <si>
    <t>AGC 2024 - 2025 Budget</t>
  </si>
  <si>
    <t>Actual</t>
  </si>
  <si>
    <t>A</t>
  </si>
  <si>
    <t>Dues refund</t>
  </si>
  <si>
    <t>Firehouse Garden</t>
  </si>
  <si>
    <t>3 Auctions Dec, Mar and June @ $100 each</t>
  </si>
  <si>
    <t>43 Members @ $30 &amp; 10 Associate members $40</t>
  </si>
  <si>
    <t>$5 per member for 53  members</t>
  </si>
  <si>
    <t>$2.50 per member for 53 members</t>
  </si>
  <si>
    <t>Fri 03 May</t>
  </si>
  <si>
    <t>Mon 06 May</t>
  </si>
  <si>
    <t>Tues 07 May</t>
  </si>
  <si>
    <t>Wed 08 May</t>
  </si>
  <si>
    <t>Thersa Terry</t>
  </si>
  <si>
    <t>Susan Wolf</t>
  </si>
  <si>
    <t>Dianne</t>
  </si>
  <si>
    <t>Pat Neri</t>
  </si>
  <si>
    <t>Ginny</t>
  </si>
  <si>
    <t>Jan Chaque</t>
  </si>
  <si>
    <t>Ann Gannon</t>
  </si>
  <si>
    <t>Janice Brindici</t>
  </si>
  <si>
    <t>Sarah Hatch</t>
  </si>
  <si>
    <t>Harriett</t>
  </si>
  <si>
    <t>Therea Fasano</t>
  </si>
  <si>
    <t>AM</t>
  </si>
  <si>
    <t>YES</t>
  </si>
  <si>
    <t>NO</t>
  </si>
  <si>
    <t>Jill</t>
  </si>
  <si>
    <t>Before 1pm</t>
  </si>
  <si>
    <t>Before 11am</t>
  </si>
  <si>
    <t>after 3pm</t>
  </si>
  <si>
    <t>3 members  provide program</t>
  </si>
  <si>
    <t>New</t>
  </si>
  <si>
    <t>Summer Fundraiser</t>
  </si>
  <si>
    <t>$</t>
  </si>
  <si>
    <t>Notes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</si>
  <si>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</si>
  <si>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</si>
  <si>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</si>
  <si>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</si>
  <si>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</si>
  <si>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</si>
  <si>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</si>
  <si>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</si>
  <si>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</si>
  <si>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</si>
  <si>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</si>
  <si>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</si>
  <si>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PM</t>
  </si>
  <si>
    <t>after 11am</t>
  </si>
  <si>
    <t>after 2pm</t>
  </si>
  <si>
    <t>Linda Goff</t>
  </si>
  <si>
    <t>Approved 2023-2024 Budget</t>
  </si>
  <si>
    <t>Emailed 28 March 2024 to Theresa</t>
  </si>
  <si>
    <t>After 1pm</t>
  </si>
  <si>
    <t>Yes</t>
  </si>
  <si>
    <t>No</t>
  </si>
  <si>
    <t>Not replied Yet</t>
  </si>
  <si>
    <t>After 4pm</t>
  </si>
  <si>
    <t>After 6pm</t>
  </si>
  <si>
    <t>Kathy DeVylder</t>
  </si>
  <si>
    <t>Early</t>
  </si>
  <si>
    <t>Form PC Filed</t>
  </si>
  <si>
    <t>File: 2024-2025 AGC Budget r2</t>
  </si>
  <si>
    <t>Emailed 01 May 2024 to Theresa</t>
  </si>
  <si>
    <t>File: 2024-2025 AGC Budget 2024-04-01</t>
  </si>
  <si>
    <t>Jun</t>
  </si>
  <si>
    <t>May</t>
  </si>
  <si>
    <t>Apr</t>
  </si>
  <si>
    <t>PO box</t>
  </si>
  <si>
    <t>Mar</t>
  </si>
  <si>
    <t>Feb</t>
  </si>
  <si>
    <t>Jan</t>
  </si>
  <si>
    <t>checks</t>
  </si>
  <si>
    <t>Dec</t>
  </si>
  <si>
    <t>Nov</t>
  </si>
  <si>
    <t>dues refund</t>
  </si>
  <si>
    <t>Oct</t>
  </si>
  <si>
    <t>Sep</t>
  </si>
  <si>
    <t>State annual report</t>
  </si>
  <si>
    <t>Aug</t>
  </si>
  <si>
    <t>form PC</t>
  </si>
  <si>
    <t>Jul</t>
  </si>
  <si>
    <t>**</t>
  </si>
  <si>
    <t>Handbooks</t>
  </si>
  <si>
    <t>Budget Sheet</t>
  </si>
  <si>
    <t>Net</t>
  </si>
  <si>
    <t>Accepted 08 May at 3:30pm</t>
  </si>
  <si>
    <t>Pat Neri Email 2023-10-30 from Theresa</t>
  </si>
  <si>
    <t>Pat Neri Email 2023-12-06 from Theresa</t>
  </si>
  <si>
    <t>Pat Neri Email 2024-02-06 from Theresa</t>
  </si>
  <si>
    <t>Pat Neri Email 2024-03-05 from Theresa</t>
  </si>
  <si>
    <t>From Origional file</t>
  </si>
  <si>
    <t>Emailed by Theresa 1 Apr 2024</t>
  </si>
  <si>
    <t>Emailed by Theresa 1 Dec 2023</t>
  </si>
  <si>
    <t>Emailed by Theresa 25 Oct 2023</t>
  </si>
  <si>
    <t>Emailed Theresa 9 Oct 2024</t>
  </si>
  <si>
    <t>Fundraiser (e.g. Cook Book sales)</t>
  </si>
  <si>
    <t>Boxwood covered by Member contributions</t>
  </si>
  <si>
    <t>Member contributions to cover Boxwood supplies</t>
  </si>
  <si>
    <t>Proposed 2024-2025 Budget before Exec review</t>
  </si>
  <si>
    <r>
      <t xml:space="preserve">30 June 2024 </t>
    </r>
    <r>
      <rPr>
        <b/>
        <sz val="12"/>
        <color rgb="FFFF0000"/>
        <rFont val="Aptos Narrow (Body)"/>
      </rPr>
      <t>Projected</t>
    </r>
    <r>
      <rPr>
        <b/>
        <sz val="12"/>
        <color theme="1"/>
        <rFont val="Aptos Narrow"/>
        <scheme val="minor"/>
      </rPr>
      <t xml:space="preserve"> Actuals</t>
    </r>
  </si>
  <si>
    <r>
      <t xml:space="preserve">AGC </t>
    </r>
    <r>
      <rPr>
        <b/>
        <sz val="12"/>
        <color rgb="FFFF0000"/>
        <rFont val="Aptos Narrow (Body)"/>
      </rPr>
      <t>Proposed</t>
    </r>
    <r>
      <rPr>
        <b/>
        <sz val="12"/>
        <color theme="1"/>
        <rFont val="Aptos Narrow"/>
        <family val="2"/>
        <scheme val="minor"/>
      </rPr>
      <t xml:space="preserve"> 2024 - 2025 Budget</t>
    </r>
  </si>
  <si>
    <t>Boxwood covered by Member contributions &amp; 1 workshop</t>
  </si>
  <si>
    <t>Presented to members 14 May 2024 meeting</t>
  </si>
  <si>
    <t>1 July 2023 - 30 Jun 2024</t>
  </si>
  <si>
    <r>
      <t xml:space="preserve">AGC </t>
    </r>
    <r>
      <rPr>
        <b/>
        <sz val="12"/>
        <color theme="1"/>
        <rFont val="Aptos Narrow (Body)"/>
      </rPr>
      <t>Approved</t>
    </r>
    <r>
      <rPr>
        <b/>
        <sz val="12"/>
        <color theme="1"/>
        <rFont val="Aptos Narrow"/>
        <family val="2"/>
        <scheme val="minor"/>
      </rPr>
      <t xml:space="preserve"> 2024 - 2025 Budget</t>
    </r>
  </si>
  <si>
    <t>2024 - 2025 Approved Budget Notes</t>
  </si>
  <si>
    <r>
      <t xml:space="preserve">2024 - 2025 </t>
    </r>
    <r>
      <rPr>
        <b/>
        <sz val="12"/>
        <color rgb="FFFF0000"/>
        <rFont val="Aptos Narrow (Body)"/>
      </rPr>
      <t>Proposed</t>
    </r>
    <r>
      <rPr>
        <b/>
        <sz val="12"/>
        <color theme="1"/>
        <rFont val="Aptos Narrow"/>
        <family val="2"/>
        <scheme val="minor"/>
      </rPr>
      <t xml:space="preserve"> Budget Notes</t>
    </r>
  </si>
  <si>
    <t>Polinator Garden</t>
  </si>
  <si>
    <t>Delta</t>
  </si>
  <si>
    <t>Lexican for P.O.</t>
  </si>
  <si>
    <t>Predicted expense</t>
  </si>
  <si>
    <t>Garden Club Federation of MA Umbrella Insurance</t>
  </si>
  <si>
    <t>50 members @ $5 ea + 5 Honary @ $1 ea</t>
  </si>
  <si>
    <t>50 members @ $3.75</t>
  </si>
  <si>
    <t>EOM Balance</t>
  </si>
  <si>
    <t>EOY Balance</t>
  </si>
  <si>
    <t>2024-2025 Approved Budget</t>
  </si>
  <si>
    <t>Approved at 12 Nov 2025 meeting</t>
  </si>
  <si>
    <t>$228.21 plants from 2023-2024 fiscal year</t>
  </si>
  <si>
    <t>2024-2025 Budget Approved at June 2024 AGC Meeting</t>
  </si>
  <si>
    <t>2024-2025 Budget Ammended at September AGC Meeting</t>
  </si>
  <si>
    <t>Polinator Garden Expenses from directed donation</t>
  </si>
  <si>
    <t>2024-2025 Budget Ammended at October AGC Meeting</t>
  </si>
  <si>
    <t>Lexican to protect PO window display</t>
  </si>
  <si>
    <t>2024-2025 Budget Ammended at November AGC Meeting</t>
  </si>
  <si>
    <t>Scholarship funds allocated to Jen Picard memorial</t>
  </si>
  <si>
    <t>Pollinator Garden Donation</t>
  </si>
  <si>
    <t>Pollinator Garden Expenses</t>
  </si>
  <si>
    <t>PO Lexican replacement</t>
  </si>
  <si>
    <t>Donation directed towards the Pollinator Garden</t>
  </si>
  <si>
    <t>No student applied for the scholarship this year funds re-allocated to Memorial donation</t>
  </si>
  <si>
    <t>2024-2025 Budget Ammended at May AGC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</si>
</sst>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2"/>
      <color rgb="FFFF0000"/>
      <name val="Aptos Narrow (Body)"/>
    </font>
    <font>
      <b/>
      <sz val="12"/>
      <color theme="1"/>
      <name val="Aptos Narrow (Body)"/>
    </font>
    <font>
      <sz val="8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ED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C8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0A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3" fillId="2" borderId="3" xfId="0" applyFont="1" applyFill="1" applyBorder="1"/>
    <xf numFmtId="0" fontId="0" fillId="0" borderId="0" xfId="0" applyAlignment="1">
      <alignment horizontal="center"/>
    </xf>
    <xf numFmtId="164" fontId="3" fillId="2" borderId="6" xfId="0" applyNumberFormat="1" applyFont="1" applyFill="1" applyBorder="1"/>
    <xf numFmtId="0" fontId="0" fillId="0" borderId="7" xfId="0" applyBorder="1"/>
    <xf numFmtId="0" fontId="0" fillId="4" borderId="7" xfId="0" applyFill="1" applyBorder="1" applyAlignment="1">
      <alignment horizontal="center"/>
    </xf>
    <xf numFmtId="0" fontId="0" fillId="5" borderId="7" xfId="0" applyFill="1" applyBorder="1"/>
    <xf numFmtId="0" fontId="0" fillId="6" borderId="7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9" xfId="0" applyBorder="1"/>
    <xf numFmtId="0" fontId="0" fillId="2" borderId="0" xfId="0" applyFill="1"/>
    <xf numFmtId="0" fontId="3" fillId="2" borderId="9" xfId="0" applyFont="1" applyFill="1" applyBorder="1" applyAlignment="1">
      <alignment horizontal="center" textRotation="45"/>
    </xf>
    <xf numFmtId="0" fontId="0" fillId="0" borderId="9" xfId="0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3" fillId="2" borderId="0" xfId="0" applyFont="1" applyFill="1"/>
    <xf numFmtId="0" fontId="3" fillId="0" borderId="7" xfId="0" applyFont="1" applyBorder="1" applyAlignment="1">
      <alignment horizontal="center"/>
    </xf>
    <xf numFmtId="0" fontId="1" fillId="0" borderId="7" xfId="0" applyFont="1" applyBorder="1"/>
    <xf numFmtId="164" fontId="0" fillId="0" borderId="7" xfId="0" applyNumberFormat="1" applyBorder="1"/>
    <xf numFmtId="164" fontId="1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" fillId="0" borderId="13" xfId="0" applyFont="1" applyBorder="1"/>
    <xf numFmtId="0" fontId="0" fillId="0" borderId="13" xfId="0" applyBorder="1" applyAlignment="1">
      <alignment horizontal="left" indent="2"/>
    </xf>
    <xf numFmtId="164" fontId="0" fillId="0" borderId="13" xfId="0" applyNumberFormat="1" applyBorder="1"/>
    <xf numFmtId="0" fontId="3" fillId="2" borderId="9" xfId="0" applyFont="1" applyFill="1" applyBorder="1"/>
    <xf numFmtId="0" fontId="0" fillId="0" borderId="15" xfId="0" applyBorder="1"/>
    <xf numFmtId="0" fontId="0" fillId="0" borderId="14" xfId="0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0" borderId="14" xfId="0" applyFont="1" applyBorder="1"/>
    <xf numFmtId="164" fontId="3" fillId="2" borderId="9" xfId="0" applyNumberFormat="1" applyFont="1" applyFill="1" applyBorder="1" applyAlignment="1">
      <alignment horizontal="center"/>
    </xf>
    <xf numFmtId="0" fontId="3" fillId="0" borderId="0" xfId="0" applyFont="1"/>
    <xf numFmtId="164" fontId="3" fillId="2" borderId="11" xfId="0" applyNumberFormat="1" applyFont="1" applyFill="1" applyBorder="1"/>
    <xf numFmtId="0" fontId="0" fillId="0" borderId="16" xfId="0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4" fillId="2" borderId="5" xfId="0" applyNumberFormat="1" applyFont="1" applyFill="1" applyBorder="1"/>
    <xf numFmtId="164" fontId="4" fillId="2" borderId="4" xfId="0" applyNumberFormat="1" applyFont="1" applyFill="1" applyBorder="1"/>
    <xf numFmtId="0" fontId="0" fillId="6" borderId="7" xfId="0" applyFill="1" applyBorder="1"/>
    <xf numFmtId="0" fontId="0" fillId="0" borderId="7" xfId="0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13" xfId="0" applyFill="1" applyBorder="1"/>
    <xf numFmtId="0" fontId="0" fillId="6" borderId="1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8" borderId="14" xfId="0" applyFill="1" applyBorder="1"/>
    <xf numFmtId="0" fontId="0" fillId="5" borderId="20" xfId="0" applyFill="1" applyBorder="1"/>
    <xf numFmtId="0" fontId="0" fillId="6" borderId="21" xfId="0" applyFill="1" applyBorder="1"/>
    <xf numFmtId="0" fontId="0" fillId="6" borderId="22" xfId="0" applyFill="1" applyBorder="1"/>
    <xf numFmtId="164" fontId="0" fillId="0" borderId="0" xfId="0" applyNumberFormat="1"/>
    <xf numFmtId="164" fontId="0" fillId="3" borderId="0" xfId="0" applyNumberFormat="1" applyFill="1"/>
    <xf numFmtId="164" fontId="0" fillId="0" borderId="23" xfId="0" applyNumberFormat="1" applyBorder="1"/>
    <xf numFmtId="164" fontId="0" fillId="0" borderId="0" xfId="0" applyNumberFormat="1" applyAlignment="1">
      <alignment vertical="center"/>
    </xf>
    <xf numFmtId="164" fontId="0" fillId="9" borderId="0" xfId="0" applyNumberFormat="1" applyFill="1"/>
    <xf numFmtId="164" fontId="0" fillId="10" borderId="0" xfId="0" applyNumberFormat="1" applyFill="1"/>
    <xf numFmtId="164" fontId="0" fillId="3" borderId="23" xfId="0" applyNumberFormat="1" applyFill="1" applyBorder="1"/>
    <xf numFmtId="0" fontId="0" fillId="9" borderId="0" xfId="0" applyFill="1"/>
    <xf numFmtId="0" fontId="0" fillId="5" borderId="0" xfId="0" applyFill="1"/>
    <xf numFmtId="164" fontId="0" fillId="10" borderId="23" xfId="0" applyNumberForma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0" fillId="0" borderId="16" xfId="0" applyBorder="1"/>
    <xf numFmtId="164" fontId="0" fillId="0" borderId="16" xfId="0" applyNumberFormat="1" applyBorder="1"/>
    <xf numFmtId="0" fontId="0" fillId="0" borderId="24" xfId="0" applyBorder="1"/>
    <xf numFmtId="0" fontId="1" fillId="0" borderId="27" xfId="0" applyFont="1" applyBorder="1"/>
    <xf numFmtId="164" fontId="0" fillId="0" borderId="27" xfId="0" applyNumberFormat="1" applyBorder="1"/>
    <xf numFmtId="0" fontId="0" fillId="0" borderId="27" xfId="0" applyBorder="1"/>
    <xf numFmtId="164" fontId="3" fillId="2" borderId="28" xfId="0" applyNumberFormat="1" applyFont="1" applyFill="1" applyBorder="1"/>
    <xf numFmtId="0" fontId="1" fillId="0" borderId="26" xfId="0" applyFont="1" applyBorder="1"/>
    <xf numFmtId="164" fontId="1" fillId="0" borderId="27" xfId="0" applyNumberFormat="1" applyFont="1" applyBorder="1"/>
    <xf numFmtId="164" fontId="1" fillId="0" borderId="26" xfId="0" applyNumberFormat="1" applyFont="1" applyBorder="1"/>
    <xf numFmtId="164" fontId="4" fillId="2" borderId="29" xfId="0" applyNumberFormat="1" applyFont="1" applyFill="1" applyBorder="1"/>
    <xf numFmtId="164" fontId="0" fillId="0" borderId="24" xfId="0" applyNumberFormat="1" applyBorder="1"/>
    <xf numFmtId="0" fontId="0" fillId="8" borderId="0" xfId="0" applyFill="1"/>
    <xf numFmtId="164" fontId="0" fillId="2" borderId="0" xfId="0" applyNumberFormat="1" applyFill="1"/>
    <xf numFmtId="164" fontId="0" fillId="11" borderId="0" xfId="0" applyNumberFormat="1" applyFill="1"/>
    <xf numFmtId="164" fontId="0" fillId="8" borderId="0" xfId="0" applyNumberFormat="1" applyFill="1"/>
    <xf numFmtId="0" fontId="0" fillId="0" borderId="0" xfId="0" applyAlignment="1">
      <alignment horizontal="left" indent="4"/>
    </xf>
    <xf numFmtId="0" fontId="0" fillId="12" borderId="0" xfId="0" applyFill="1"/>
    <xf numFmtId="164" fontId="0" fillId="12" borderId="23" xfId="0" applyNumberFormat="1" applyFill="1" applyBorder="1"/>
    <xf numFmtId="0" fontId="3" fillId="1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31" xfId="0" applyBorder="1"/>
    <xf numFmtId="0" fontId="2" fillId="0" borderId="32" xfId="0" applyFont="1" applyBorder="1"/>
    <xf numFmtId="0" fontId="0" fillId="0" borderId="32" xfId="0" applyBorder="1" applyAlignment="1">
      <alignment horizontal="left" indent="2"/>
    </xf>
    <xf numFmtId="0" fontId="0" fillId="0" borderId="32" xfId="0" applyBorder="1"/>
    <xf numFmtId="164" fontId="0" fillId="0" borderId="32" xfId="0" applyNumberFormat="1" applyBorder="1"/>
    <xf numFmtId="0" fontId="0" fillId="0" borderId="33" xfId="0" applyBorder="1"/>
    <xf numFmtId="0" fontId="1" fillId="0" borderId="24" xfId="0" applyFont="1" applyBorder="1"/>
    <xf numFmtId="0" fontId="3" fillId="2" borderId="7" xfId="0" applyFont="1" applyFill="1" applyBorder="1"/>
    <xf numFmtId="0" fontId="0" fillId="0" borderId="35" xfId="0" applyBorder="1"/>
    <xf numFmtId="164" fontId="3" fillId="2" borderId="34" xfId="0" applyNumberFormat="1" applyFont="1" applyFill="1" applyBorder="1"/>
    <xf numFmtId="0" fontId="0" fillId="2" borderId="21" xfId="0" applyFill="1" applyBorder="1"/>
    <xf numFmtId="164" fontId="4" fillId="2" borderId="21" xfId="0" applyNumberFormat="1" applyFont="1" applyFill="1" applyBorder="1"/>
    <xf numFmtId="0" fontId="2" fillId="2" borderId="33" xfId="0" applyFont="1" applyFill="1" applyBorder="1" applyAlignment="1">
      <alignment horizontal="center" vertical="center" wrapText="1"/>
    </xf>
    <xf numFmtId="164" fontId="0" fillId="6" borderId="16" xfId="0" applyNumberFormat="1" applyFill="1" applyBorder="1"/>
    <xf numFmtId="164" fontId="0" fillId="6" borderId="13" xfId="0" applyNumberFormat="1" applyFill="1" applyBorder="1"/>
    <xf numFmtId="164" fontId="0" fillId="6" borderId="24" xfId="0" applyNumberFormat="1" applyFill="1" applyBorder="1"/>
    <xf numFmtId="0" fontId="0" fillId="1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24" xfId="0" applyNumberFormat="1" applyFill="1" applyBorder="1"/>
    <xf numFmtId="164" fontId="0" fillId="3" borderId="13" xfId="0" applyNumberFormat="1" applyFill="1" applyBorder="1"/>
    <xf numFmtId="164" fontId="0" fillId="13" borderId="16" xfId="0" applyNumberFormat="1" applyFill="1" applyBorder="1"/>
    <xf numFmtId="164" fontId="0" fillId="13" borderId="13" xfId="0" applyNumberFormat="1" applyFill="1" applyBorder="1"/>
    <xf numFmtId="164" fontId="0" fillId="13" borderId="24" xfId="0" applyNumberFormat="1" applyFill="1" applyBorder="1"/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0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0" xfId="0" applyNumberFormat="1" applyFont="1"/>
    <xf numFmtId="0" fontId="0" fillId="0" borderId="36" xfId="0" applyBorder="1"/>
    <xf numFmtId="0" fontId="3" fillId="12" borderId="7" xfId="0" applyFont="1" applyFill="1" applyBorder="1" applyAlignment="1">
      <alignment horizontal="center" vertical="center" wrapText="1"/>
    </xf>
    <xf numFmtId="164" fontId="0" fillId="3" borderId="32" xfId="0" applyNumberFormat="1" applyFill="1" applyBorder="1"/>
    <xf numFmtId="164" fontId="0" fillId="6" borderId="32" xfId="0" applyNumberFormat="1" applyFill="1" applyBorder="1"/>
    <xf numFmtId="0" fontId="0" fillId="3" borderId="7" xfId="0" applyFill="1" applyBorder="1"/>
    <xf numFmtId="164" fontId="0" fillId="6" borderId="7" xfId="0" applyNumberFormat="1" applyFill="1" applyBorder="1"/>
    <xf numFmtId="164" fontId="8" fillId="0" borderId="0" xfId="0" applyNumberFormat="1" applyFont="1"/>
    <xf numFmtId="164" fontId="8" fillId="0" borderId="3" xfId="0" applyNumberFormat="1" applyFont="1" applyBorder="1"/>
    <xf numFmtId="0" fontId="8" fillId="0" borderId="16" xfId="0" applyFont="1" applyBorder="1"/>
    <xf numFmtId="164" fontId="8" fillId="0" borderId="13" xfId="0" applyNumberFormat="1" applyFont="1" applyBorder="1"/>
    <xf numFmtId="0" fontId="0" fillId="12" borderId="16" xfId="0" applyFill="1" applyBorder="1"/>
    <xf numFmtId="0" fontId="0" fillId="12" borderId="37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EDCFF"/>
      <color rgb="FFFFEC8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5.png"/><Relationship Id="rId5" Type="http://schemas.openxmlformats.org/officeDocument/2006/relationships/image" Target="../media/image2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44</xdr:row>
      <xdr:rowOff>12700</xdr:rowOff>
    </xdr:from>
    <xdr:to>
      <xdr:col>4</xdr:col>
      <xdr:colOff>419100</xdr:colOff>
      <xdr:row>71</xdr:row>
      <xdr:rowOff>195694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03BB97-F522-05E2-727E-61867E70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9525000"/>
          <a:ext cx="7772400" cy="56693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139700</xdr:rowOff>
    </xdr:from>
    <xdr:to>
      <xdr:col>6</xdr:col>
      <xdr:colOff>266700</xdr:colOff>
      <xdr:row>99</xdr:row>
      <xdr:rowOff>43053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F9616-89FE-4248-9639-528542FFF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300" y="15570200"/>
          <a:ext cx="10579100" cy="518655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102</xdr:row>
      <xdr:rowOff>50799</xdr:rowOff>
    </xdr:from>
    <xdr:to>
      <xdr:col>6</xdr:col>
      <xdr:colOff>50800</xdr:colOff>
      <xdr:row>127</xdr:row>
      <xdr:rowOff>75972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9C5E38-B261-0E7A-82B3-D1F22DDD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0" y="21374099"/>
          <a:ext cx="10388600" cy="510517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45</xdr:row>
      <xdr:rowOff>101600</xdr:rowOff>
    </xdr:from>
    <xdr:to>
      <xdr:col>12</xdr:col>
      <xdr:colOff>2794000</xdr:colOff>
      <xdr:row>64</xdr:row>
      <xdr:rowOff>81594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38F190-877D-4F62-3835-B718646F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00" y="9842500"/>
          <a:ext cx="7772400" cy="38407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46</xdr:row>
      <xdr:rowOff>12700</xdr:rowOff>
    </xdr:from>
    <xdr:to>
      <xdr:col>17</xdr:col>
      <xdr:colOff>127000</xdr:colOff>
      <xdr:row>71</xdr:row>
      <xdr:rowOff>20220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3DBA2-54B6-7DD0-EB3A-C6FB69772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16700" y="9956800"/>
          <a:ext cx="7772400" cy="5087520"/>
        </a:xfrm>
        <a:prstGeom prst="rect">
          <a:avLst/>
        </a:prstGeom>
      </xdr:spPr>
    </xdr:pic>
    <xdr:clientData/>
  </xdr:twoCellAnchor>
  <xdr:twoCellAnchor editAs="oneCell">
    <xdr:from>
      <xdr:col>17</xdr:col>
      <xdr:colOff>825500</xdr:colOff>
      <xdr:row>46</xdr:row>
      <xdr:rowOff>1</xdr:rowOff>
    </xdr:from>
    <xdr:to>
      <xdr:col>20</xdr:col>
      <xdr:colOff>2108200</xdr:colOff>
      <xdr:row>70</xdr:row>
      <xdr:rowOff>200375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692208-CA5E-B183-6FB8-35FD9B738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87600" y="9944101"/>
          <a:ext cx="7264400" cy="5077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50800</xdr:colOff>
      <xdr:row>11</xdr:row>
      <xdr:rowOff>165100</xdr:rowOff>
    </xdr:from>
    <xdr:to>
      <xdr:col>35</xdr:col>
      <xdr:colOff>241300</xdr:colOff>
      <xdr:row>36</xdr:row>
      <xdr:rowOff>136874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B90EE-1092-5D4F-888F-E7D313C1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20500" y="2413000"/>
          <a:ext cx="7264400" cy="5077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13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D0B3F-96C7-AD42-27BB-07BF1402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81600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12700</xdr:rowOff>
    </xdr:from>
    <xdr:to>
      <xdr:col>7</xdr:col>
      <xdr:colOff>152400</xdr:colOff>
      <xdr:row>54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7762D4-75F8-EB57-FDAA-3B33E922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63900"/>
          <a:ext cx="5930900" cy="739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53</xdr:row>
      <xdr:rowOff>88900</xdr:rowOff>
    </xdr:from>
    <xdr:to>
      <xdr:col>9</xdr:col>
      <xdr:colOff>355600</xdr:colOff>
      <xdr:row>67</xdr:row>
      <xdr:rowOff>47751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E49CBA-0A09-3043-FE69-B1BD905E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0" y="10655300"/>
          <a:ext cx="7772400" cy="2803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12700</xdr:rowOff>
    </xdr:from>
    <xdr:to>
      <xdr:col>9</xdr:col>
      <xdr:colOff>342900</xdr:colOff>
      <xdr:row>78</xdr:row>
      <xdr:rowOff>113145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CEBDE8-0DDB-A83F-FDCA-CE809D30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423900"/>
          <a:ext cx="7772400" cy="2335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9</xdr:col>
      <xdr:colOff>342900</xdr:colOff>
      <xdr:row>106</xdr:row>
      <xdr:rowOff>40524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4D48FE-462A-54D0-694C-47626060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313400"/>
          <a:ext cx="7772400" cy="3291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12700</xdr:rowOff>
    </xdr:from>
    <xdr:to>
      <xdr:col>6</xdr:col>
      <xdr:colOff>139700</xdr:colOff>
      <xdr:row>111</xdr:row>
      <xdr:rowOff>127000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C30E7-05C3-65D7-9532-C7E72A53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577300"/>
          <a:ext cx="509270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127000</xdr:rowOff>
    </xdr:from>
    <xdr:to>
      <xdr:col>9</xdr:col>
      <xdr:colOff>342900</xdr:colOff>
      <xdr:row>125</xdr:row>
      <xdr:rowOff>137777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9B4C302-294A-BE99-1C76-F0B389C45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707600"/>
          <a:ext cx="7772400" cy="2855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114300</xdr:rowOff>
    </xdr:from>
    <xdr:to>
      <xdr:col>10</xdr:col>
      <xdr:colOff>904038</xdr:colOff>
      <xdr:row>90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016C6A-7B7E-F1C5-22C9-F330681A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760700"/>
          <a:ext cx="10822738" cy="236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4</xdr:col>
      <xdr:colOff>139700</xdr:colOff>
      <xdr:row>64</xdr:row>
      <xdr:rowOff>66713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F3616-936F-C465-2E86-A6CB6553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9855200"/>
          <a:ext cx="7772400" cy="39275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469900</xdr:colOff>
      <xdr:row>74</xdr:row>
      <xdr:rowOff>12700</xdr:rowOff>
    </xdr:from>
    <xdr:ext cx="7772400" cy="1736263"/>
    <xdr:pic>
      <xdr:nvPicPr>
        <xdr:cNvPr id="2" name="Picture 1">
          <a:extLst>
            <a:ext uri="{FF2B5EF4-FFF2-40B4-BE49-F238E27FC236}">
              <a16:creationId xmlns:a16="http://schemas.microsoft.com/office/drawing/2014/main" id="{506D7FBC-947B-954D-8862-17FE5031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9164300"/>
          <a:ext cx="7772400" cy="1736263"/>
        </a:xfrm>
        <a:prstGeom prst="rect">
          <a:avLst/>
        </a:prstGeom>
      </xdr:spPr>
    </xdr:pic>
    <xdr:clientData/>
  </xdr:oneCellAnchor>
  <xdr:oneCellAnchor>
    <xdr:from>
      <xdr:col>3</xdr:col>
      <xdr:colOff>482600</xdr:colOff>
      <xdr:row>83</xdr:row>
      <xdr:rowOff>38100</xdr:rowOff>
    </xdr:from>
    <xdr:ext cx="7772400" cy="1943100"/>
    <xdr:pic>
      <xdr:nvPicPr>
        <xdr:cNvPr id="3" name="Picture 2">
          <a:extLst>
            <a:ext uri="{FF2B5EF4-FFF2-40B4-BE49-F238E27FC236}">
              <a16:creationId xmlns:a16="http://schemas.microsoft.com/office/drawing/2014/main" id="{72F204FE-CA1C-AC4F-9A8D-59EEA462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5500" y="21018500"/>
          <a:ext cx="7772400" cy="1943100"/>
        </a:xfrm>
        <a:prstGeom prst="rect">
          <a:avLst/>
        </a:prstGeom>
      </xdr:spPr>
    </xdr:pic>
    <xdr:clientData/>
  </xdr:oneCellAnchor>
  <xdr:oneCellAnchor>
    <xdr:from>
      <xdr:col>3</xdr:col>
      <xdr:colOff>482600</xdr:colOff>
      <xdr:row>19</xdr:row>
      <xdr:rowOff>12700</xdr:rowOff>
    </xdr:from>
    <xdr:ext cx="7772400" cy="1738870"/>
    <xdr:pic>
      <xdr:nvPicPr>
        <xdr:cNvPr id="4" name="Picture 3">
          <a:extLst>
            <a:ext uri="{FF2B5EF4-FFF2-40B4-BE49-F238E27FC236}">
              <a16:creationId xmlns:a16="http://schemas.microsoft.com/office/drawing/2014/main" id="{42F36AE7-3354-3548-BE93-64D1A356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500" y="7962900"/>
          <a:ext cx="7772400" cy="1738870"/>
        </a:xfrm>
        <a:prstGeom prst="rect">
          <a:avLst/>
        </a:prstGeom>
      </xdr:spPr>
    </xdr:pic>
    <xdr:clientData/>
  </xdr:oneCellAnchor>
  <xdr:oneCellAnchor>
    <xdr:from>
      <xdr:col>3</xdr:col>
      <xdr:colOff>469900</xdr:colOff>
      <xdr:row>28</xdr:row>
      <xdr:rowOff>25400</xdr:rowOff>
    </xdr:from>
    <xdr:ext cx="7772400" cy="1653056"/>
    <xdr:pic>
      <xdr:nvPicPr>
        <xdr:cNvPr id="5" name="Picture 4">
          <a:extLst>
            <a:ext uri="{FF2B5EF4-FFF2-40B4-BE49-F238E27FC236}">
              <a16:creationId xmlns:a16="http://schemas.microsoft.com/office/drawing/2014/main" id="{32917422-46C3-D04C-BE8A-7FEA3B56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2800" y="9804400"/>
          <a:ext cx="7772400" cy="1653056"/>
        </a:xfrm>
        <a:prstGeom prst="rect">
          <a:avLst/>
        </a:prstGeom>
      </xdr:spPr>
    </xdr:pic>
    <xdr:clientData/>
  </xdr:oneCellAnchor>
  <xdr:oneCellAnchor>
    <xdr:from>
      <xdr:col>3</xdr:col>
      <xdr:colOff>469900</xdr:colOff>
      <xdr:row>44</xdr:row>
      <xdr:rowOff>12700</xdr:rowOff>
    </xdr:from>
    <xdr:ext cx="7772400" cy="2024615"/>
    <xdr:pic>
      <xdr:nvPicPr>
        <xdr:cNvPr id="6" name="Picture 5">
          <a:extLst>
            <a:ext uri="{FF2B5EF4-FFF2-40B4-BE49-F238E27FC236}">
              <a16:creationId xmlns:a16="http://schemas.microsoft.com/office/drawing/2014/main" id="{43E312A3-C8E5-124D-B6AB-33114A3C7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22800" y="13068300"/>
          <a:ext cx="7772400" cy="2024615"/>
        </a:xfrm>
        <a:prstGeom prst="rect">
          <a:avLst/>
        </a:prstGeom>
      </xdr:spPr>
    </xdr:pic>
    <xdr:clientData/>
  </xdr:oneCellAnchor>
  <xdr:oneCellAnchor>
    <xdr:from>
      <xdr:col>3</xdr:col>
      <xdr:colOff>469900</xdr:colOff>
      <xdr:row>37</xdr:row>
      <xdr:rowOff>12700</xdr:rowOff>
    </xdr:from>
    <xdr:ext cx="7772400" cy="1259978"/>
    <xdr:pic>
      <xdr:nvPicPr>
        <xdr:cNvPr id="7" name="Picture 6">
          <a:extLst>
            <a:ext uri="{FF2B5EF4-FFF2-40B4-BE49-F238E27FC236}">
              <a16:creationId xmlns:a16="http://schemas.microsoft.com/office/drawing/2014/main" id="{DEA1195F-4760-2845-9ECB-F23866D8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22800" y="11645900"/>
          <a:ext cx="7772400" cy="1259978"/>
        </a:xfrm>
        <a:prstGeom prst="rect">
          <a:avLst/>
        </a:prstGeom>
      </xdr:spPr>
    </xdr:pic>
    <xdr:clientData/>
  </xdr:oneCellAnchor>
  <xdr:oneCellAnchor>
    <xdr:from>
      <xdr:col>3</xdr:col>
      <xdr:colOff>469900</xdr:colOff>
      <xdr:row>54</xdr:row>
      <xdr:rowOff>152400</xdr:rowOff>
    </xdr:from>
    <xdr:ext cx="7772400" cy="3753338"/>
    <xdr:pic>
      <xdr:nvPicPr>
        <xdr:cNvPr id="8" name="Picture 7">
          <a:extLst>
            <a:ext uri="{FF2B5EF4-FFF2-40B4-BE49-F238E27FC236}">
              <a16:creationId xmlns:a16="http://schemas.microsoft.com/office/drawing/2014/main" id="{C5C28BED-3D5D-8C40-8908-8F2B1F662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2800" y="15240000"/>
          <a:ext cx="7772400" cy="3753338"/>
        </a:xfrm>
        <a:prstGeom prst="rect">
          <a:avLst/>
        </a:prstGeom>
      </xdr:spPr>
    </xdr:pic>
    <xdr:clientData/>
  </xdr:oneCellAnchor>
  <xdr:twoCellAnchor editAs="oneCell">
    <xdr:from>
      <xdr:col>3</xdr:col>
      <xdr:colOff>482600</xdr:colOff>
      <xdr:row>2</xdr:row>
      <xdr:rowOff>0</xdr:rowOff>
    </xdr:from>
    <xdr:to>
      <xdr:col>13</xdr:col>
      <xdr:colOff>0</xdr:colOff>
      <xdr:row>18</xdr:row>
      <xdr:rowOff>59844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CC01C4-9C86-92CA-6E0D-C7C524C47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35500" y="4470400"/>
          <a:ext cx="7772400" cy="33364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198847</xdr:rowOff>
    </xdr:from>
    <xdr:to>
      <xdr:col>3</xdr:col>
      <xdr:colOff>355600</xdr:colOff>
      <xdr:row>28</xdr:row>
      <xdr:rowOff>114363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6D468B-1B21-88AD-CAF5-1E8914D3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01900" y="4085047"/>
          <a:ext cx="2006600" cy="1744316"/>
        </a:xfrm>
        <a:prstGeom prst="rect">
          <a:avLst/>
        </a:prstGeom>
      </xdr:spPr>
    </xdr:pic>
    <xdr:clientData/>
  </xdr:twoCellAnchor>
  <xdr:twoCellAnchor editAs="oneCell">
    <xdr:from>
      <xdr:col>0</xdr:col>
      <xdr:colOff>1663700</xdr:colOff>
      <xdr:row>2</xdr:row>
      <xdr:rowOff>144713</xdr:rowOff>
    </xdr:from>
    <xdr:to>
      <xdr:col>3</xdr:col>
      <xdr:colOff>444942</xdr:colOff>
      <xdr:row>16</xdr:row>
      <xdr:rowOff>203199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6368C93-ACFE-F02F-DE18-C176F31D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63700" y="551113"/>
          <a:ext cx="2934142" cy="291598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81</xdr:row>
      <xdr:rowOff>25400</xdr:rowOff>
    </xdr:from>
    <xdr:to>
      <xdr:col>20</xdr:col>
      <xdr:colOff>444500</xdr:colOff>
      <xdr:row>106</xdr:row>
      <xdr:rowOff>32920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FCA1C2-8298-874F-9E59-8F039F8E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49400" y="16649700"/>
          <a:ext cx="7772400" cy="508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A11E-AE46-CC4D-8D17-A381B21017BF}">
  <sheetPr>
    <pageSetUpPr fitToPage="1"/>
  </sheetPr>
  <dimension ref="A1:AM102"/>
  <sheetViews>
    <sheetView workbookViewId="0">
      <selection activeCell="E3" sqref="E3"/>
    </sheetView>
  </sheetViews>
  <sheetFormatPr baseColWidth="10" defaultRowHeight="16" x14ac:dyDescent="0.2"/>
  <cols>
    <col min="1" max="1" width="3.1640625" customWidth="1"/>
    <col min="2" max="2" width="51.6640625" customWidth="1"/>
    <col min="3" max="3" width="34.1640625" customWidth="1"/>
    <col min="5" max="5" width="35.6640625" customWidth="1"/>
    <col min="6" max="6" width="3" customWidth="1"/>
    <col min="7" max="7" width="12.83203125" customWidth="1"/>
    <col min="8" max="8" width="15" customWidth="1"/>
    <col min="9" max="9" width="13.5" customWidth="1"/>
    <col min="10" max="10" width="3.1640625" style="6" customWidth="1"/>
    <col min="11" max="11" width="2.5" customWidth="1"/>
    <col min="12" max="12" width="17.33203125" customWidth="1"/>
    <col min="13" max="13" width="39.83203125" customWidth="1"/>
    <col min="14" max="14" width="10.83203125" customWidth="1"/>
    <col min="15" max="16" width="39.83203125" customWidth="1"/>
    <col min="17" max="17" width="20.6640625" customWidth="1"/>
    <col min="18" max="18" width="18.33203125" customWidth="1"/>
    <col min="19" max="19" width="13.33203125" customWidth="1"/>
    <col min="20" max="23" width="46.83203125" customWidth="1"/>
    <col min="24" max="24" width="12.6640625" customWidth="1"/>
    <col min="25" max="25" width="50" customWidth="1"/>
    <col min="26" max="31" width="46.83203125" customWidth="1"/>
    <col min="32" max="32" width="39.83203125" customWidth="1"/>
    <col min="34" max="34" width="13.6640625" customWidth="1"/>
  </cols>
  <sheetData>
    <row r="1" spans="1:39" ht="17" thickBot="1" x14ac:dyDescent="0.25">
      <c r="A1" s="24" t="s">
        <v>50</v>
      </c>
      <c r="B1" s="28" t="s">
        <v>84</v>
      </c>
      <c r="C1" s="28" t="s">
        <v>85</v>
      </c>
      <c r="D1" s="28" t="s">
        <v>86</v>
      </c>
      <c r="E1" s="28" t="s">
        <v>87</v>
      </c>
      <c r="F1" s="24" t="s">
        <v>88</v>
      </c>
      <c r="G1" s="28" t="s">
        <v>89</v>
      </c>
      <c r="H1" s="28" t="s">
        <v>90</v>
      </c>
      <c r="I1" s="28" t="s">
        <v>91</v>
      </c>
      <c r="J1" s="28" t="s">
        <v>92</v>
      </c>
      <c r="K1" s="24" t="s">
        <v>93</v>
      </c>
      <c r="L1" s="28" t="s">
        <v>94</v>
      </c>
      <c r="M1" s="28" t="s">
        <v>95</v>
      </c>
      <c r="N1" s="71"/>
      <c r="O1" s="71"/>
      <c r="P1" s="71"/>
      <c r="Q1" s="71"/>
      <c r="R1" s="71"/>
      <c r="S1" s="71"/>
    </row>
    <row r="2" spans="1:39" ht="34" customHeight="1" x14ac:dyDescent="0.2">
      <c r="A2" s="43">
        <v>2</v>
      </c>
      <c r="B2" s="149" t="s">
        <v>0</v>
      </c>
      <c r="C2" s="150"/>
      <c r="D2" s="150"/>
      <c r="E2" s="151"/>
      <c r="G2" s="152" t="s">
        <v>47</v>
      </c>
      <c r="H2" s="153"/>
      <c r="I2" s="153"/>
      <c r="J2" s="154"/>
      <c r="L2" s="155" t="s">
        <v>48</v>
      </c>
      <c r="M2" s="157"/>
      <c r="N2" s="72"/>
      <c r="O2" s="73"/>
      <c r="P2" s="74"/>
      <c r="Q2" s="160" t="s">
        <v>0</v>
      </c>
      <c r="R2" s="158" t="s">
        <v>149</v>
      </c>
      <c r="S2" s="155" t="s">
        <v>150</v>
      </c>
      <c r="T2" s="157"/>
      <c r="U2" s="72"/>
      <c r="V2" s="155" t="s">
        <v>154</v>
      </c>
      <c r="W2" s="156"/>
      <c r="X2" s="156"/>
      <c r="Y2" s="157"/>
      <c r="Z2" s="72"/>
      <c r="AA2" s="72"/>
      <c r="AB2" s="72"/>
      <c r="AC2" s="72"/>
      <c r="AD2" s="72"/>
      <c r="AE2" s="72"/>
    </row>
    <row r="3" spans="1:39" ht="37" x14ac:dyDescent="0.2">
      <c r="A3" s="43">
        <f>A2+1</f>
        <v>3</v>
      </c>
      <c r="B3" s="1"/>
      <c r="C3" s="15"/>
      <c r="D3" s="15"/>
      <c r="E3" s="21"/>
      <c r="G3" s="12" t="s">
        <v>44</v>
      </c>
      <c r="H3" s="13" t="s">
        <v>45</v>
      </c>
      <c r="I3" s="13" t="s">
        <v>46</v>
      </c>
      <c r="J3" s="16" t="s">
        <v>49</v>
      </c>
      <c r="L3" s="19" t="s">
        <v>82</v>
      </c>
      <c r="M3" s="20" t="s">
        <v>83</v>
      </c>
      <c r="N3" s="72"/>
      <c r="O3" s="1"/>
      <c r="P3" s="15"/>
      <c r="Q3" s="161"/>
      <c r="R3" s="159"/>
      <c r="S3" s="19"/>
      <c r="T3" s="20" t="s">
        <v>156</v>
      </c>
      <c r="U3" s="72"/>
      <c r="V3" s="1"/>
      <c r="W3" s="15"/>
      <c r="X3" s="95"/>
      <c r="Y3" s="108" t="s">
        <v>155</v>
      </c>
      <c r="Z3" s="72"/>
      <c r="AA3" s="72"/>
      <c r="AB3" s="72"/>
      <c r="AC3" s="72"/>
      <c r="AD3" s="72"/>
      <c r="AE3" s="72"/>
    </row>
    <row r="4" spans="1:39" x14ac:dyDescent="0.2">
      <c r="A4" s="43">
        <f t="shared" ref="A4:A42" si="0">A3+1</f>
        <v>4</v>
      </c>
      <c r="B4" s="29"/>
      <c r="C4" s="8"/>
      <c r="D4" s="25"/>
      <c r="E4" s="30"/>
      <c r="F4" s="35"/>
      <c r="G4" s="29"/>
      <c r="H4" s="8"/>
      <c r="I4" s="8"/>
      <c r="J4" s="36"/>
      <c r="K4" s="35"/>
      <c r="L4" s="29"/>
      <c r="M4" s="30"/>
      <c r="O4" s="29"/>
      <c r="P4" s="75"/>
      <c r="Q4" s="78"/>
      <c r="R4" s="77"/>
      <c r="S4" s="29"/>
      <c r="T4" s="30"/>
      <c r="V4" s="96"/>
      <c r="W4" s="8"/>
      <c r="X4" s="8"/>
      <c r="Y4" s="101"/>
      <c r="AJ4" s="6"/>
    </row>
    <row r="5" spans="1:39" ht="17" thickBot="1" x14ac:dyDescent="0.25">
      <c r="A5" s="43">
        <f t="shared" si="0"/>
        <v>5</v>
      </c>
      <c r="B5" s="31" t="s">
        <v>1</v>
      </c>
      <c r="C5" s="8"/>
      <c r="D5" s="25"/>
      <c r="E5" s="30"/>
      <c r="F5" s="35"/>
      <c r="G5" s="29"/>
      <c r="H5" s="8"/>
      <c r="I5" s="8"/>
      <c r="J5" s="36"/>
      <c r="K5" s="35"/>
      <c r="L5" s="29"/>
      <c r="M5" s="30"/>
      <c r="O5" s="31" t="s">
        <v>1</v>
      </c>
      <c r="P5" s="75"/>
      <c r="Q5" s="78"/>
      <c r="R5" s="77"/>
      <c r="S5" s="29"/>
      <c r="T5" s="30"/>
      <c r="V5" s="97" t="s">
        <v>1</v>
      </c>
      <c r="W5" s="8"/>
      <c r="X5" s="8"/>
      <c r="Y5" s="77"/>
    </row>
    <row r="6" spans="1:39" x14ac:dyDescent="0.2">
      <c r="A6" s="43">
        <f t="shared" si="0"/>
        <v>6</v>
      </c>
      <c r="B6" s="32" t="s">
        <v>2</v>
      </c>
      <c r="C6" s="26" t="s">
        <v>3</v>
      </c>
      <c r="D6" s="26">
        <v>5</v>
      </c>
      <c r="E6" s="30"/>
      <c r="F6" s="35"/>
      <c r="G6" s="33">
        <v>90</v>
      </c>
      <c r="H6" s="26"/>
      <c r="I6" s="26">
        <f>G6+H6</f>
        <v>90</v>
      </c>
      <c r="J6" s="37" t="s">
        <v>50</v>
      </c>
      <c r="K6" s="35"/>
      <c r="L6" s="33">
        <v>0</v>
      </c>
      <c r="M6" s="30"/>
      <c r="O6" s="32" t="s">
        <v>2</v>
      </c>
      <c r="P6" s="76" t="s">
        <v>3</v>
      </c>
      <c r="Q6" s="79">
        <v>5</v>
      </c>
      <c r="R6" s="86">
        <f>I6</f>
        <v>90</v>
      </c>
      <c r="S6" s="33">
        <f>L6</f>
        <v>0</v>
      </c>
      <c r="T6" s="30"/>
      <c r="V6" s="98" t="s">
        <v>2</v>
      </c>
      <c r="W6" s="26" t="s">
        <v>3</v>
      </c>
      <c r="X6" s="26">
        <v>0</v>
      </c>
      <c r="Y6" s="77"/>
      <c r="AH6" s="51"/>
      <c r="AI6" s="52" t="s">
        <v>57</v>
      </c>
      <c r="AJ6" s="52" t="s">
        <v>58</v>
      </c>
      <c r="AK6" s="52" t="s">
        <v>59</v>
      </c>
      <c r="AL6" s="53" t="s">
        <v>60</v>
      </c>
      <c r="AM6" s="69" t="s">
        <v>135</v>
      </c>
    </row>
    <row r="7" spans="1:39" x14ac:dyDescent="0.2">
      <c r="A7" s="43">
        <f t="shared" si="0"/>
        <v>7</v>
      </c>
      <c r="B7" s="32" t="s">
        <v>4</v>
      </c>
      <c r="C7" s="26" t="s">
        <v>5</v>
      </c>
      <c r="D7" s="26">
        <v>1560</v>
      </c>
      <c r="E7" s="30" t="s">
        <v>6</v>
      </c>
      <c r="F7" s="35"/>
      <c r="G7" s="33">
        <v>1665</v>
      </c>
      <c r="H7" s="27"/>
      <c r="I7" s="26">
        <f t="shared" ref="I7:I12" si="1">G7+H7</f>
        <v>1665</v>
      </c>
      <c r="J7" s="37" t="s">
        <v>50</v>
      </c>
      <c r="K7" s="35"/>
      <c r="L7" s="33">
        <f>43*30 + 10 *40</f>
        <v>1690</v>
      </c>
      <c r="M7" s="30" t="s">
        <v>54</v>
      </c>
      <c r="O7" s="32" t="s">
        <v>4</v>
      </c>
      <c r="P7" s="76" t="s">
        <v>5</v>
      </c>
      <c r="Q7" s="79">
        <v>1560</v>
      </c>
      <c r="R7" s="86">
        <f t="shared" ref="R7:R12" si="2">I7</f>
        <v>1665</v>
      </c>
      <c r="S7" s="33">
        <f t="shared" ref="S7:S12" si="3">L7</f>
        <v>1690</v>
      </c>
      <c r="T7" s="30" t="s">
        <v>54</v>
      </c>
      <c r="V7" s="98" t="s">
        <v>4</v>
      </c>
      <c r="W7" s="26" t="s">
        <v>5</v>
      </c>
      <c r="X7" s="26">
        <v>1690</v>
      </c>
      <c r="Y7" s="77" t="s">
        <v>54</v>
      </c>
      <c r="AH7" s="54" t="s">
        <v>75</v>
      </c>
      <c r="AI7" s="11" t="s">
        <v>73</v>
      </c>
      <c r="AJ7" s="11" t="s">
        <v>73</v>
      </c>
      <c r="AK7" s="11" t="s">
        <v>73</v>
      </c>
      <c r="AL7" s="55" t="s">
        <v>73</v>
      </c>
      <c r="AM7" s="55" t="s">
        <v>73</v>
      </c>
    </row>
    <row r="8" spans="1:39" x14ac:dyDescent="0.2">
      <c r="A8" s="43">
        <f t="shared" si="0"/>
        <v>8</v>
      </c>
      <c r="B8" s="29" t="s">
        <v>7</v>
      </c>
      <c r="C8" s="26" t="s">
        <v>8</v>
      </c>
      <c r="D8" s="26">
        <v>300</v>
      </c>
      <c r="E8" s="30"/>
      <c r="F8" s="35"/>
      <c r="G8" s="33">
        <v>541</v>
      </c>
      <c r="H8" s="27"/>
      <c r="I8" s="26">
        <f t="shared" si="1"/>
        <v>541</v>
      </c>
      <c r="J8" s="37" t="s">
        <v>50</v>
      </c>
      <c r="K8" s="35"/>
      <c r="L8" s="33">
        <v>400</v>
      </c>
      <c r="M8" s="30"/>
      <c r="O8" s="29" t="s">
        <v>7</v>
      </c>
      <c r="P8" s="76" t="s">
        <v>8</v>
      </c>
      <c r="Q8" s="79">
        <v>300</v>
      </c>
      <c r="R8" s="86">
        <f t="shared" si="2"/>
        <v>541</v>
      </c>
      <c r="S8" s="33">
        <f t="shared" si="3"/>
        <v>400</v>
      </c>
      <c r="T8" s="30"/>
      <c r="V8" s="99" t="s">
        <v>7</v>
      </c>
      <c r="W8" s="26" t="s">
        <v>8</v>
      </c>
      <c r="X8" s="26">
        <v>400</v>
      </c>
      <c r="Y8" s="77"/>
      <c r="AH8" s="54" t="s">
        <v>61</v>
      </c>
      <c r="AI8" s="9" t="s">
        <v>74</v>
      </c>
      <c r="AJ8" s="11" t="s">
        <v>72</v>
      </c>
      <c r="AK8" s="9" t="s">
        <v>74</v>
      </c>
      <c r="AL8" s="55" t="s">
        <v>73</v>
      </c>
    </row>
    <row r="9" spans="1:39" x14ac:dyDescent="0.2">
      <c r="A9" s="43">
        <f t="shared" si="0"/>
        <v>9</v>
      </c>
      <c r="B9" s="29" t="s">
        <v>7</v>
      </c>
      <c r="C9" s="26" t="s">
        <v>9</v>
      </c>
      <c r="D9" s="26">
        <v>300</v>
      </c>
      <c r="E9" s="30" t="s">
        <v>10</v>
      </c>
      <c r="F9" s="35"/>
      <c r="G9" s="33">
        <v>382</v>
      </c>
      <c r="H9" s="27"/>
      <c r="I9" s="26">
        <f t="shared" si="1"/>
        <v>382</v>
      </c>
      <c r="J9" s="37" t="s">
        <v>50</v>
      </c>
      <c r="K9" s="35"/>
      <c r="L9" s="33">
        <v>400</v>
      </c>
      <c r="M9" s="30" t="s">
        <v>147</v>
      </c>
      <c r="O9" s="29" t="s">
        <v>7</v>
      </c>
      <c r="P9" s="76" t="s">
        <v>9</v>
      </c>
      <c r="Q9" s="79">
        <v>300</v>
      </c>
      <c r="R9" s="86">
        <f t="shared" si="2"/>
        <v>382</v>
      </c>
      <c r="S9" s="33">
        <f t="shared" si="3"/>
        <v>400</v>
      </c>
      <c r="T9" s="30" t="s">
        <v>147</v>
      </c>
      <c r="V9" s="99" t="s">
        <v>7</v>
      </c>
      <c r="W9" s="26" t="s">
        <v>9</v>
      </c>
      <c r="X9" s="26">
        <v>400</v>
      </c>
      <c r="Y9" s="77" t="s">
        <v>147</v>
      </c>
      <c r="AH9" s="54" t="s">
        <v>71</v>
      </c>
      <c r="AI9" s="11" t="s">
        <v>97</v>
      </c>
      <c r="AJ9" s="9" t="s">
        <v>74</v>
      </c>
      <c r="AK9" s="9" t="s">
        <v>74</v>
      </c>
      <c r="AL9" s="55" t="s">
        <v>98</v>
      </c>
    </row>
    <row r="10" spans="1:39" x14ac:dyDescent="0.2">
      <c r="A10" s="43">
        <f t="shared" si="0"/>
        <v>10</v>
      </c>
      <c r="B10" s="33"/>
      <c r="C10" s="26" t="s">
        <v>11</v>
      </c>
      <c r="D10" s="26">
        <v>210</v>
      </c>
      <c r="E10" s="30" t="s">
        <v>12</v>
      </c>
      <c r="F10" s="35"/>
      <c r="G10" s="33">
        <f>190+115</f>
        <v>305</v>
      </c>
      <c r="H10" s="27">
        <v>60</v>
      </c>
      <c r="I10" s="27">
        <f t="shared" si="1"/>
        <v>365</v>
      </c>
      <c r="J10" s="38"/>
      <c r="K10" s="35"/>
      <c r="L10" s="33">
        <v>300</v>
      </c>
      <c r="M10" s="30" t="s">
        <v>53</v>
      </c>
      <c r="O10" s="33"/>
      <c r="P10" s="76" t="s">
        <v>11</v>
      </c>
      <c r="Q10" s="79">
        <v>210</v>
      </c>
      <c r="R10" s="86">
        <f t="shared" si="2"/>
        <v>365</v>
      </c>
      <c r="S10" s="33">
        <f t="shared" si="3"/>
        <v>300</v>
      </c>
      <c r="T10" s="30" t="s">
        <v>53</v>
      </c>
      <c r="V10" s="100"/>
      <c r="W10" s="26" t="s">
        <v>11</v>
      </c>
      <c r="X10" s="26">
        <v>300</v>
      </c>
      <c r="Y10" s="77" t="s">
        <v>53</v>
      </c>
      <c r="AH10" s="54" t="s">
        <v>62</v>
      </c>
      <c r="AI10" s="11" t="s">
        <v>76</v>
      </c>
      <c r="AJ10" s="11" t="s">
        <v>77</v>
      </c>
      <c r="AK10" s="11" t="s">
        <v>73</v>
      </c>
      <c r="AL10" s="55" t="s">
        <v>78</v>
      </c>
      <c r="AM10" s="55" t="s">
        <v>73</v>
      </c>
    </row>
    <row r="11" spans="1:39" x14ac:dyDescent="0.2">
      <c r="A11" s="43">
        <f t="shared" si="0"/>
        <v>11</v>
      </c>
      <c r="B11" s="29" t="s">
        <v>7</v>
      </c>
      <c r="C11" s="26" t="s">
        <v>13</v>
      </c>
      <c r="D11" s="26">
        <v>69</v>
      </c>
      <c r="E11" s="30"/>
      <c r="F11" s="35"/>
      <c r="G11" s="33">
        <v>69</v>
      </c>
      <c r="H11" s="26"/>
      <c r="I11" s="26">
        <f t="shared" si="1"/>
        <v>69</v>
      </c>
      <c r="J11" s="37" t="s">
        <v>50</v>
      </c>
      <c r="K11" s="35"/>
      <c r="L11" s="33">
        <v>0</v>
      </c>
      <c r="M11" s="30"/>
      <c r="O11" s="29" t="s">
        <v>7</v>
      </c>
      <c r="P11" s="76" t="s">
        <v>13</v>
      </c>
      <c r="Q11" s="79">
        <v>69</v>
      </c>
      <c r="R11" s="86">
        <f t="shared" si="2"/>
        <v>69</v>
      </c>
      <c r="S11" s="33">
        <f t="shared" si="3"/>
        <v>0</v>
      </c>
      <c r="T11" s="30"/>
      <c r="V11" s="99" t="s">
        <v>7</v>
      </c>
      <c r="W11" s="26" t="s">
        <v>13</v>
      </c>
      <c r="X11" s="26">
        <v>0</v>
      </c>
      <c r="Y11" s="77"/>
      <c r="AH11" s="54" t="s">
        <v>63</v>
      </c>
      <c r="AI11" s="11" t="s">
        <v>109</v>
      </c>
      <c r="AJ11" s="11" t="s">
        <v>73</v>
      </c>
      <c r="AK11" s="11" t="s">
        <v>73</v>
      </c>
      <c r="AL11" s="55" t="s">
        <v>73</v>
      </c>
      <c r="AM11" s="55" t="s">
        <v>73</v>
      </c>
    </row>
    <row r="12" spans="1:39" x14ac:dyDescent="0.2">
      <c r="A12" s="43">
        <f t="shared" si="0"/>
        <v>12</v>
      </c>
      <c r="B12" s="29" t="s">
        <v>7</v>
      </c>
      <c r="C12" s="26" t="s">
        <v>14</v>
      </c>
      <c r="D12" s="8"/>
      <c r="E12" s="30"/>
      <c r="F12" s="35"/>
      <c r="G12" s="33">
        <v>15</v>
      </c>
      <c r="H12" s="26"/>
      <c r="I12" s="26">
        <f t="shared" si="1"/>
        <v>15</v>
      </c>
      <c r="J12" s="37" t="s">
        <v>50</v>
      </c>
      <c r="K12" s="35"/>
      <c r="L12" s="33">
        <v>100</v>
      </c>
      <c r="M12" s="30" t="s">
        <v>81</v>
      </c>
      <c r="O12" s="29" t="s">
        <v>7</v>
      </c>
      <c r="P12" s="76" t="s">
        <v>145</v>
      </c>
      <c r="Q12" s="80"/>
      <c r="R12" s="86">
        <f t="shared" si="2"/>
        <v>15</v>
      </c>
      <c r="S12" s="33">
        <f t="shared" si="3"/>
        <v>100</v>
      </c>
      <c r="T12" s="30" t="s">
        <v>81</v>
      </c>
      <c r="V12" s="99" t="s">
        <v>7</v>
      </c>
      <c r="W12" s="26" t="s">
        <v>145</v>
      </c>
      <c r="X12" s="26">
        <v>100</v>
      </c>
      <c r="Y12" s="77" t="s">
        <v>81</v>
      </c>
      <c r="AH12" s="54" t="s">
        <v>108</v>
      </c>
      <c r="AI12" s="8"/>
      <c r="AJ12" s="8"/>
      <c r="AK12" s="8"/>
      <c r="AL12" s="30"/>
    </row>
    <row r="13" spans="1:39" ht="17" thickBot="1" x14ac:dyDescent="0.25">
      <c r="A13" s="43">
        <f t="shared" si="0"/>
        <v>13</v>
      </c>
      <c r="B13" s="5" t="s">
        <v>15</v>
      </c>
      <c r="C13" s="23" t="s">
        <v>7</v>
      </c>
      <c r="D13" s="7">
        <f>SUM(D6:D12)</f>
        <v>2444</v>
      </c>
      <c r="E13" s="34" t="s">
        <v>7</v>
      </c>
      <c r="G13" s="5" t="s">
        <v>15</v>
      </c>
      <c r="H13" s="23" t="s">
        <v>7</v>
      </c>
      <c r="I13" s="7">
        <f>SUM(I6:I12)</f>
        <v>3127</v>
      </c>
      <c r="J13" s="40"/>
      <c r="K13" s="41"/>
      <c r="L13" s="42">
        <f>SUM(L6:L12)</f>
        <v>2890</v>
      </c>
      <c r="M13" s="21" t="s">
        <v>7</v>
      </c>
      <c r="O13" s="5" t="s">
        <v>15</v>
      </c>
      <c r="P13" s="23" t="s">
        <v>7</v>
      </c>
      <c r="Q13" s="81">
        <f>SUM(Q6:Q12)</f>
        <v>2444</v>
      </c>
      <c r="R13" s="81">
        <f>SUM(R6:R12)</f>
        <v>3127</v>
      </c>
      <c r="S13" s="42">
        <f>SUM(S6:S12)</f>
        <v>2890</v>
      </c>
      <c r="T13" s="21" t="s">
        <v>7</v>
      </c>
      <c r="V13" s="5" t="s">
        <v>15</v>
      </c>
      <c r="W13" s="103" t="s">
        <v>7</v>
      </c>
      <c r="X13" s="105">
        <f>SUM(X6:X12)</f>
        <v>2890</v>
      </c>
      <c r="Y13" s="21" t="s">
        <v>7</v>
      </c>
      <c r="AH13" s="54" t="s">
        <v>64</v>
      </c>
      <c r="AI13" s="9" t="s">
        <v>74</v>
      </c>
      <c r="AJ13" s="9" t="s">
        <v>74</v>
      </c>
      <c r="AK13" s="9" t="s">
        <v>74</v>
      </c>
      <c r="AL13" s="56" t="s">
        <v>74</v>
      </c>
    </row>
    <row r="14" spans="1:39" ht="17" thickTop="1" x14ac:dyDescent="0.2">
      <c r="A14" s="43">
        <f t="shared" si="0"/>
        <v>14</v>
      </c>
      <c r="B14" s="2"/>
      <c r="D14" s="44"/>
      <c r="E14" s="14"/>
      <c r="G14" s="2"/>
      <c r="J14" s="17"/>
      <c r="L14" s="2"/>
      <c r="M14" s="14"/>
      <c r="O14" s="2"/>
      <c r="Q14" s="82"/>
      <c r="R14" s="14"/>
      <c r="S14" s="2"/>
      <c r="T14" s="14"/>
      <c r="V14" s="2"/>
      <c r="W14" s="8"/>
      <c r="X14" s="104"/>
      <c r="Y14" s="14"/>
      <c r="AH14" s="54" t="s">
        <v>65</v>
      </c>
      <c r="AI14" s="9" t="s">
        <v>74</v>
      </c>
      <c r="AJ14" s="9" t="s">
        <v>74</v>
      </c>
      <c r="AK14" s="9" t="s">
        <v>74</v>
      </c>
      <c r="AL14" s="56" t="s">
        <v>74</v>
      </c>
    </row>
    <row r="15" spans="1:39" x14ac:dyDescent="0.2">
      <c r="A15" s="43">
        <f t="shared" si="0"/>
        <v>15</v>
      </c>
      <c r="B15" s="31" t="s">
        <v>16</v>
      </c>
      <c r="C15" s="8"/>
      <c r="D15" s="25"/>
      <c r="E15" s="30"/>
      <c r="F15" s="35"/>
      <c r="G15" s="29"/>
      <c r="H15" s="8"/>
      <c r="I15" s="8"/>
      <c r="J15" s="36"/>
      <c r="K15" s="35"/>
      <c r="L15" s="29"/>
      <c r="M15" s="30"/>
      <c r="O15" s="31" t="s">
        <v>16</v>
      </c>
      <c r="P15" s="75"/>
      <c r="Q15" s="78"/>
      <c r="R15" s="77"/>
      <c r="S15" s="29"/>
      <c r="T15" s="30"/>
      <c r="V15" s="97" t="s">
        <v>16</v>
      </c>
      <c r="W15" s="8"/>
      <c r="X15" s="8"/>
      <c r="Y15" s="77"/>
      <c r="AH15" s="54" t="s">
        <v>66</v>
      </c>
      <c r="AI15" s="11" t="s">
        <v>96</v>
      </c>
      <c r="AJ15" s="9" t="s">
        <v>74</v>
      </c>
      <c r="AK15" s="9" t="s">
        <v>74</v>
      </c>
      <c r="AL15" s="55" t="s">
        <v>73</v>
      </c>
      <c r="AM15" s="55" t="s">
        <v>73</v>
      </c>
    </row>
    <row r="16" spans="1:39" x14ac:dyDescent="0.2">
      <c r="A16" s="43">
        <f t="shared" si="0"/>
        <v>16</v>
      </c>
      <c r="B16" s="32" t="s">
        <v>17</v>
      </c>
      <c r="C16" s="26" t="s">
        <v>18</v>
      </c>
      <c r="D16" s="26">
        <v>450</v>
      </c>
      <c r="E16" s="30"/>
      <c r="F16" s="35"/>
      <c r="G16" s="33"/>
      <c r="H16" s="27">
        <f>D16</f>
        <v>450</v>
      </c>
      <c r="I16" s="27">
        <f t="shared" ref="I16:I38" si="4">G16+H16</f>
        <v>450</v>
      </c>
      <c r="J16" s="38"/>
      <c r="K16" s="35"/>
      <c r="L16" s="33">
        <v>450</v>
      </c>
      <c r="M16" s="30"/>
      <c r="O16" s="32" t="s">
        <v>17</v>
      </c>
      <c r="P16" s="76" t="s">
        <v>18</v>
      </c>
      <c r="Q16" s="79">
        <v>450</v>
      </c>
      <c r="R16" s="86">
        <f t="shared" ref="R16:R24" si="5">I16</f>
        <v>450</v>
      </c>
      <c r="S16" s="33">
        <f t="shared" ref="S16:S24" si="6">L16</f>
        <v>450</v>
      </c>
      <c r="T16" s="30"/>
      <c r="V16" s="98" t="s">
        <v>17</v>
      </c>
      <c r="W16" s="26" t="s">
        <v>18</v>
      </c>
      <c r="X16" s="26">
        <v>450</v>
      </c>
      <c r="Y16" s="77"/>
      <c r="AH16" s="54" t="s">
        <v>67</v>
      </c>
      <c r="AI16" s="48" t="s">
        <v>102</v>
      </c>
      <c r="AJ16" s="11" t="s">
        <v>73</v>
      </c>
      <c r="AK16" s="9" t="s">
        <v>74</v>
      </c>
      <c r="AL16" s="55" t="s">
        <v>73</v>
      </c>
      <c r="AM16" s="55" t="s">
        <v>73</v>
      </c>
    </row>
    <row r="17" spans="1:38" x14ac:dyDescent="0.2">
      <c r="A17" s="43">
        <f t="shared" si="0"/>
        <v>17</v>
      </c>
      <c r="B17" s="32"/>
      <c r="C17" s="26" t="s">
        <v>19</v>
      </c>
      <c r="D17" s="26">
        <v>375</v>
      </c>
      <c r="E17" s="30" t="s">
        <v>20</v>
      </c>
      <c r="F17" s="35"/>
      <c r="G17" s="33">
        <f>125+150</f>
        <v>275</v>
      </c>
      <c r="H17" s="8"/>
      <c r="I17" s="26">
        <f t="shared" si="4"/>
        <v>275</v>
      </c>
      <c r="J17" s="38"/>
      <c r="K17" s="35"/>
      <c r="L17" s="33">
        <v>300</v>
      </c>
      <c r="M17" s="30"/>
      <c r="O17" s="32"/>
      <c r="P17" s="76" t="s">
        <v>19</v>
      </c>
      <c r="Q17" s="79">
        <v>375</v>
      </c>
      <c r="R17" s="86">
        <f t="shared" si="5"/>
        <v>275</v>
      </c>
      <c r="S17" s="33">
        <f t="shared" si="6"/>
        <v>300</v>
      </c>
      <c r="T17" s="30"/>
      <c r="V17" s="98"/>
      <c r="W17" s="26" t="s">
        <v>19</v>
      </c>
      <c r="X17" s="26">
        <v>300</v>
      </c>
      <c r="Y17" s="77"/>
      <c r="AH17" s="54" t="s">
        <v>68</v>
      </c>
      <c r="AI17" s="9" t="s">
        <v>74</v>
      </c>
      <c r="AJ17" s="11" t="s">
        <v>73</v>
      </c>
      <c r="AK17" s="48" t="s">
        <v>77</v>
      </c>
      <c r="AL17" s="57" t="s">
        <v>76</v>
      </c>
    </row>
    <row r="18" spans="1:38" x14ac:dyDescent="0.2">
      <c r="A18" s="43">
        <f t="shared" si="0"/>
        <v>18</v>
      </c>
      <c r="B18" s="32"/>
      <c r="C18" s="26" t="s">
        <v>21</v>
      </c>
      <c r="D18" s="26">
        <v>300</v>
      </c>
      <c r="E18" s="30" t="s">
        <v>22</v>
      </c>
      <c r="F18" s="35"/>
      <c r="G18" s="33">
        <v>266.5</v>
      </c>
      <c r="H18" s="27">
        <v>125</v>
      </c>
      <c r="I18" s="26">
        <f t="shared" si="4"/>
        <v>391.5</v>
      </c>
      <c r="J18" s="37" t="s">
        <v>50</v>
      </c>
      <c r="K18" s="35"/>
      <c r="L18" s="33">
        <v>450</v>
      </c>
      <c r="M18" s="30" t="s">
        <v>146</v>
      </c>
      <c r="O18" s="32"/>
      <c r="P18" s="76" t="s">
        <v>21</v>
      </c>
      <c r="Q18" s="79">
        <v>300</v>
      </c>
      <c r="R18" s="86">
        <f t="shared" si="5"/>
        <v>391.5</v>
      </c>
      <c r="S18" s="33">
        <f t="shared" si="6"/>
        <v>450</v>
      </c>
      <c r="T18" s="30" t="s">
        <v>151</v>
      </c>
      <c r="V18" s="98"/>
      <c r="W18" s="26" t="s">
        <v>21</v>
      </c>
      <c r="X18" s="26">
        <v>450</v>
      </c>
      <c r="Y18" s="77" t="s">
        <v>151</v>
      </c>
      <c r="AH18" s="54" t="s">
        <v>69</v>
      </c>
      <c r="AI18" s="8"/>
      <c r="AJ18" s="8"/>
      <c r="AK18" s="8"/>
      <c r="AL18" s="30"/>
    </row>
    <row r="19" spans="1:38" x14ac:dyDescent="0.2">
      <c r="A19" s="43">
        <f t="shared" si="0"/>
        <v>19</v>
      </c>
      <c r="B19" s="32"/>
      <c r="C19" s="26" t="s">
        <v>23</v>
      </c>
      <c r="D19" s="26">
        <v>30</v>
      </c>
      <c r="E19" s="30" t="s">
        <v>24</v>
      </c>
      <c r="F19" s="35"/>
      <c r="G19" s="33"/>
      <c r="H19" s="26">
        <v>0</v>
      </c>
      <c r="I19" s="26">
        <f t="shared" si="4"/>
        <v>0</v>
      </c>
      <c r="J19" s="37" t="s">
        <v>50</v>
      </c>
      <c r="K19" s="35"/>
      <c r="L19" s="33">
        <v>0</v>
      </c>
      <c r="M19" s="30"/>
      <c r="O19" s="32"/>
      <c r="P19" s="76" t="s">
        <v>23</v>
      </c>
      <c r="Q19" s="79">
        <v>30</v>
      </c>
      <c r="R19" s="86">
        <f t="shared" si="5"/>
        <v>0</v>
      </c>
      <c r="S19" s="33">
        <f t="shared" si="6"/>
        <v>0</v>
      </c>
      <c r="T19" s="30"/>
      <c r="V19" s="98"/>
      <c r="W19" s="26" t="s">
        <v>23</v>
      </c>
      <c r="X19" s="26">
        <v>0</v>
      </c>
      <c r="Y19" s="77"/>
      <c r="AH19" s="54" t="s">
        <v>70</v>
      </c>
      <c r="AI19" s="9" t="s">
        <v>74</v>
      </c>
      <c r="AJ19" s="9" t="s">
        <v>74</v>
      </c>
      <c r="AK19" s="9" t="s">
        <v>74</v>
      </c>
      <c r="AL19" s="56" t="s">
        <v>74</v>
      </c>
    </row>
    <row r="20" spans="1:38" ht="17" thickBot="1" x14ac:dyDescent="0.25">
      <c r="A20" s="43">
        <f t="shared" si="0"/>
        <v>20</v>
      </c>
      <c r="B20" s="33"/>
      <c r="C20" s="26" t="s">
        <v>25</v>
      </c>
      <c r="D20" s="26">
        <v>250</v>
      </c>
      <c r="E20" s="30"/>
      <c r="F20" s="35"/>
      <c r="G20" s="33"/>
      <c r="H20" s="27">
        <f t="shared" ref="H20:H21" si="7">D20</f>
        <v>250</v>
      </c>
      <c r="I20" s="27">
        <f t="shared" si="4"/>
        <v>250</v>
      </c>
      <c r="J20" s="38"/>
      <c r="K20" s="35"/>
      <c r="L20" s="33">
        <v>250</v>
      </c>
      <c r="M20" s="30"/>
      <c r="O20" s="33"/>
      <c r="P20" s="76" t="s">
        <v>25</v>
      </c>
      <c r="Q20" s="79">
        <v>250</v>
      </c>
      <c r="R20" s="86">
        <f t="shared" si="5"/>
        <v>250</v>
      </c>
      <c r="S20" s="33">
        <f t="shared" si="6"/>
        <v>250</v>
      </c>
      <c r="T20" s="30"/>
      <c r="V20" s="100"/>
      <c r="W20" s="26" t="s">
        <v>25</v>
      </c>
      <c r="X20" s="26">
        <v>250</v>
      </c>
      <c r="Y20" s="77"/>
      <c r="AH20" s="58" t="s">
        <v>99</v>
      </c>
      <c r="AI20" s="59" t="s">
        <v>106</v>
      </c>
      <c r="AJ20" s="59" t="s">
        <v>107</v>
      </c>
      <c r="AK20" s="59" t="s">
        <v>106</v>
      </c>
      <c r="AL20" s="60" t="s">
        <v>106</v>
      </c>
    </row>
    <row r="21" spans="1:38" x14ac:dyDescent="0.2">
      <c r="A21" s="43">
        <f t="shared" si="0"/>
        <v>21</v>
      </c>
      <c r="B21" s="32"/>
      <c r="C21" s="26" t="s">
        <v>26</v>
      </c>
      <c r="D21" s="26">
        <v>200</v>
      </c>
      <c r="E21" s="30"/>
      <c r="F21" s="35"/>
      <c r="G21" s="33"/>
      <c r="H21" s="27">
        <f t="shared" si="7"/>
        <v>200</v>
      </c>
      <c r="I21" s="27">
        <f t="shared" si="4"/>
        <v>200</v>
      </c>
      <c r="J21" s="38"/>
      <c r="K21" s="35"/>
      <c r="L21" s="33">
        <v>200</v>
      </c>
      <c r="M21" s="30"/>
      <c r="O21" s="32"/>
      <c r="P21" s="76" t="s">
        <v>26</v>
      </c>
      <c r="Q21" s="79">
        <v>200</v>
      </c>
      <c r="R21" s="86">
        <f t="shared" si="5"/>
        <v>200</v>
      </c>
      <c r="S21" s="33">
        <f t="shared" si="6"/>
        <v>200</v>
      </c>
      <c r="T21" s="30"/>
      <c r="V21" s="98"/>
      <c r="W21" s="26" t="s">
        <v>26</v>
      </c>
      <c r="X21" s="26">
        <v>200</v>
      </c>
      <c r="Y21" s="77"/>
    </row>
    <row r="22" spans="1:38" x14ac:dyDescent="0.2">
      <c r="A22" s="43">
        <f t="shared" si="0"/>
        <v>22</v>
      </c>
      <c r="B22" s="29"/>
      <c r="C22" s="26" t="s">
        <v>27</v>
      </c>
      <c r="D22" s="26">
        <v>0</v>
      </c>
      <c r="E22" s="30"/>
      <c r="F22" s="35"/>
      <c r="G22" s="33"/>
      <c r="H22" s="27"/>
      <c r="I22" s="26">
        <f t="shared" si="4"/>
        <v>0</v>
      </c>
      <c r="J22" s="38"/>
      <c r="K22" s="35"/>
      <c r="L22" s="33">
        <v>0</v>
      </c>
      <c r="M22" s="30"/>
      <c r="O22" s="29"/>
      <c r="P22" s="76" t="s">
        <v>27</v>
      </c>
      <c r="Q22" s="79">
        <v>0</v>
      </c>
      <c r="R22" s="86">
        <f t="shared" si="5"/>
        <v>0</v>
      </c>
      <c r="S22" s="33">
        <f t="shared" si="6"/>
        <v>0</v>
      </c>
      <c r="T22" s="30"/>
      <c r="V22" s="99"/>
      <c r="W22" s="26" t="s">
        <v>27</v>
      </c>
      <c r="X22" s="26">
        <v>0</v>
      </c>
      <c r="Y22" s="77"/>
      <c r="AH22" s="10" t="s">
        <v>103</v>
      </c>
      <c r="AI22" s="49">
        <f>14-AI23-AI24</f>
        <v>7</v>
      </c>
      <c r="AJ22" s="49">
        <f t="shared" ref="AJ22:AL22" si="8">14-AJ23-AJ24</f>
        <v>7</v>
      </c>
      <c r="AK22" s="49">
        <f t="shared" si="8"/>
        <v>5</v>
      </c>
      <c r="AL22" s="50">
        <f t="shared" si="8"/>
        <v>9</v>
      </c>
    </row>
    <row r="23" spans="1:38" x14ac:dyDescent="0.2">
      <c r="A23" s="43">
        <f t="shared" si="0"/>
        <v>23</v>
      </c>
      <c r="B23" s="29"/>
      <c r="C23" s="26" t="s">
        <v>28</v>
      </c>
      <c r="D23" s="26">
        <v>150</v>
      </c>
      <c r="E23" s="30"/>
      <c r="F23" s="35"/>
      <c r="G23" s="33">
        <v>200</v>
      </c>
      <c r="H23" s="27"/>
      <c r="I23" s="26">
        <f t="shared" si="4"/>
        <v>200</v>
      </c>
      <c r="J23" s="37" t="s">
        <v>50</v>
      </c>
      <c r="K23" s="35"/>
      <c r="L23" s="33">
        <v>200</v>
      </c>
      <c r="M23" s="30"/>
      <c r="O23" s="29"/>
      <c r="P23" s="76" t="s">
        <v>28</v>
      </c>
      <c r="Q23" s="79">
        <v>150</v>
      </c>
      <c r="R23" s="86">
        <f t="shared" si="5"/>
        <v>200</v>
      </c>
      <c r="S23" s="33">
        <f t="shared" si="6"/>
        <v>200</v>
      </c>
      <c r="T23" s="30"/>
      <c r="V23" s="99"/>
      <c r="W23" s="26" t="s">
        <v>28</v>
      </c>
      <c r="X23" s="26">
        <v>200</v>
      </c>
      <c r="Y23" s="77"/>
      <c r="AH23" s="10" t="s">
        <v>104</v>
      </c>
      <c r="AI23" s="49">
        <f>COUNTIF(AI7:AI20,"NO")</f>
        <v>5</v>
      </c>
      <c r="AJ23" s="49">
        <f t="shared" ref="AJ23:AL23" si="9">COUNTIF(AJ7:AJ20,"NO")</f>
        <v>5</v>
      </c>
      <c r="AK23" s="49">
        <f t="shared" si="9"/>
        <v>7</v>
      </c>
      <c r="AL23" s="49">
        <f t="shared" si="9"/>
        <v>3</v>
      </c>
    </row>
    <row r="24" spans="1:38" x14ac:dyDescent="0.2">
      <c r="A24" s="43">
        <f t="shared" si="0"/>
        <v>24</v>
      </c>
      <c r="B24" s="29"/>
      <c r="C24" s="26" t="s">
        <v>52</v>
      </c>
      <c r="D24" s="26"/>
      <c r="E24" s="30"/>
      <c r="F24" s="35"/>
      <c r="G24" s="33"/>
      <c r="H24" s="27">
        <v>100</v>
      </c>
      <c r="I24" s="27">
        <f t="shared" si="4"/>
        <v>100</v>
      </c>
      <c r="J24" s="38"/>
      <c r="K24" s="35"/>
      <c r="L24" s="33">
        <v>50</v>
      </c>
      <c r="M24" s="30" t="s">
        <v>80</v>
      </c>
      <c r="O24" s="29"/>
      <c r="P24" s="76" t="s">
        <v>52</v>
      </c>
      <c r="Q24" s="79"/>
      <c r="R24" s="86">
        <f t="shared" si="5"/>
        <v>100</v>
      </c>
      <c r="S24" s="33">
        <f t="shared" si="6"/>
        <v>50</v>
      </c>
      <c r="T24" s="30" t="s">
        <v>80</v>
      </c>
      <c r="V24" s="99"/>
      <c r="W24" s="26" t="s">
        <v>52</v>
      </c>
      <c r="X24" s="26">
        <v>50</v>
      </c>
      <c r="Y24" s="77" t="s">
        <v>80</v>
      </c>
      <c r="AH24" s="10" t="s">
        <v>105</v>
      </c>
      <c r="AI24" s="49">
        <f>COUNTIF(AI7:AI20,"")</f>
        <v>2</v>
      </c>
      <c r="AJ24" s="49">
        <f t="shared" ref="AJ24:AL24" si="10">COUNTIF(AJ7:AJ20,"")</f>
        <v>2</v>
      </c>
      <c r="AK24" s="49">
        <f t="shared" si="10"/>
        <v>2</v>
      </c>
      <c r="AL24" s="49">
        <f t="shared" si="10"/>
        <v>2</v>
      </c>
    </row>
    <row r="25" spans="1:38" x14ac:dyDescent="0.2">
      <c r="A25" s="43">
        <f t="shared" si="0"/>
        <v>25</v>
      </c>
      <c r="B25" s="29"/>
      <c r="C25" s="8"/>
      <c r="D25" s="26"/>
      <c r="E25" s="30"/>
      <c r="F25" s="35"/>
      <c r="G25" s="33"/>
      <c r="H25" s="27"/>
      <c r="I25" s="26"/>
      <c r="J25" s="38"/>
      <c r="K25" s="35"/>
      <c r="L25" s="33"/>
      <c r="M25" s="39"/>
      <c r="N25" s="44"/>
      <c r="O25" s="29"/>
      <c r="P25" s="75"/>
      <c r="Q25" s="79"/>
      <c r="R25" s="77"/>
      <c r="S25" s="33"/>
      <c r="T25" s="39"/>
      <c r="U25" s="44"/>
      <c r="V25" s="99"/>
      <c r="W25" s="8"/>
      <c r="X25" s="26"/>
      <c r="Y25" s="102"/>
      <c r="Z25" s="44"/>
      <c r="AA25" s="44"/>
      <c r="AB25" s="44"/>
      <c r="AC25" s="44"/>
      <c r="AD25" s="44"/>
      <c r="AE25" s="44"/>
    </row>
    <row r="26" spans="1:38" x14ac:dyDescent="0.2">
      <c r="A26" s="43">
        <f t="shared" si="0"/>
        <v>26</v>
      </c>
      <c r="B26" s="29"/>
      <c r="C26" s="8"/>
      <c r="D26" s="8"/>
      <c r="E26" s="30"/>
      <c r="F26" s="35"/>
      <c r="G26" s="33"/>
      <c r="H26" s="27"/>
      <c r="I26" s="26"/>
      <c r="J26" s="38"/>
      <c r="K26" s="35"/>
      <c r="L26" s="33"/>
      <c r="M26" s="30"/>
      <c r="O26" s="29"/>
      <c r="P26" s="75"/>
      <c r="Q26" s="80"/>
      <c r="R26" s="77"/>
      <c r="S26" s="33"/>
      <c r="T26" s="30"/>
      <c r="V26" s="99"/>
      <c r="W26" s="8"/>
      <c r="X26" s="26"/>
      <c r="Y26" s="77"/>
    </row>
    <row r="27" spans="1:38" x14ac:dyDescent="0.2">
      <c r="A27" s="43">
        <f t="shared" si="0"/>
        <v>27</v>
      </c>
      <c r="B27" s="32" t="s">
        <v>29</v>
      </c>
      <c r="C27" s="8"/>
      <c r="D27" s="8"/>
      <c r="E27" s="30"/>
      <c r="F27" s="35"/>
      <c r="G27" s="33"/>
      <c r="H27" s="27"/>
      <c r="I27" s="26"/>
      <c r="J27" s="38"/>
      <c r="K27" s="35"/>
      <c r="L27" s="33"/>
      <c r="M27" s="30"/>
      <c r="O27" s="32" t="s">
        <v>29</v>
      </c>
      <c r="P27" s="75"/>
      <c r="Q27" s="80"/>
      <c r="R27" s="77"/>
      <c r="S27" s="33"/>
      <c r="T27" s="30"/>
      <c r="V27" s="98" t="s">
        <v>29</v>
      </c>
      <c r="W27" s="8"/>
      <c r="X27" s="26"/>
      <c r="Y27" s="77"/>
    </row>
    <row r="28" spans="1:38" x14ac:dyDescent="0.2">
      <c r="A28" s="43">
        <f t="shared" si="0"/>
        <v>28</v>
      </c>
      <c r="B28" s="32"/>
      <c r="C28" s="8"/>
      <c r="D28" s="8"/>
      <c r="E28" s="30"/>
      <c r="F28" s="35"/>
      <c r="G28" s="33"/>
      <c r="H28" s="27"/>
      <c r="I28" s="26"/>
      <c r="J28" s="38"/>
      <c r="K28" s="35"/>
      <c r="L28" s="33"/>
      <c r="M28" s="30"/>
      <c r="O28" s="32"/>
      <c r="P28" s="75"/>
      <c r="Q28" s="80"/>
      <c r="R28" s="77"/>
      <c r="S28" s="33"/>
      <c r="T28" s="30"/>
      <c r="V28" s="98"/>
      <c r="W28" s="8"/>
      <c r="X28" s="26"/>
      <c r="Y28" s="77"/>
    </row>
    <row r="29" spans="1:38" x14ac:dyDescent="0.2">
      <c r="A29" s="43">
        <f t="shared" si="0"/>
        <v>29</v>
      </c>
      <c r="B29" s="32" t="s">
        <v>30</v>
      </c>
      <c r="C29" s="26" t="s">
        <v>31</v>
      </c>
      <c r="D29" s="26">
        <v>100</v>
      </c>
      <c r="E29" s="30"/>
      <c r="F29" s="35"/>
      <c r="G29" s="33">
        <v>185.94</v>
      </c>
      <c r="H29" s="27"/>
      <c r="I29" s="26">
        <f t="shared" si="4"/>
        <v>185.94</v>
      </c>
      <c r="J29" s="37" t="s">
        <v>50</v>
      </c>
      <c r="K29" s="35"/>
      <c r="L29" s="33">
        <v>200</v>
      </c>
      <c r="M29" s="30"/>
      <c r="O29" s="32" t="s">
        <v>30</v>
      </c>
      <c r="P29" s="76" t="s">
        <v>31</v>
      </c>
      <c r="Q29" s="79">
        <v>100</v>
      </c>
      <c r="R29" s="86">
        <f t="shared" ref="R29:R39" si="11">I29</f>
        <v>185.94</v>
      </c>
      <c r="S29" s="33">
        <f t="shared" ref="S29:S39" si="12">L29</f>
        <v>200</v>
      </c>
      <c r="T29" s="30"/>
      <c r="V29" s="98" t="s">
        <v>30</v>
      </c>
      <c r="W29" s="26" t="s">
        <v>31</v>
      </c>
      <c r="X29" s="26">
        <v>200</v>
      </c>
      <c r="Y29" s="77"/>
    </row>
    <row r="30" spans="1:38" x14ac:dyDescent="0.2">
      <c r="A30" s="43">
        <f t="shared" si="0"/>
        <v>30</v>
      </c>
      <c r="B30" s="32"/>
      <c r="C30" s="26" t="s">
        <v>32</v>
      </c>
      <c r="D30" s="26">
        <v>0</v>
      </c>
      <c r="E30" s="30" t="s">
        <v>33</v>
      </c>
      <c r="F30" s="35"/>
      <c r="G30" s="33">
        <v>55.2</v>
      </c>
      <c r="H30" s="27"/>
      <c r="I30" s="26">
        <f t="shared" si="4"/>
        <v>55.2</v>
      </c>
      <c r="J30" s="37" t="s">
        <v>50</v>
      </c>
      <c r="K30" s="35"/>
      <c r="L30" s="33">
        <v>0</v>
      </c>
      <c r="M30" s="30"/>
      <c r="O30" s="32"/>
      <c r="P30" s="76" t="s">
        <v>32</v>
      </c>
      <c r="Q30" s="79">
        <v>0</v>
      </c>
      <c r="R30" s="86">
        <f t="shared" si="11"/>
        <v>55.2</v>
      </c>
      <c r="S30" s="33">
        <f t="shared" si="12"/>
        <v>0</v>
      </c>
      <c r="T30" s="30"/>
      <c r="V30" s="98"/>
      <c r="W30" s="26" t="s">
        <v>32</v>
      </c>
      <c r="X30" s="26">
        <v>0</v>
      </c>
      <c r="Y30" s="77"/>
    </row>
    <row r="31" spans="1:38" x14ac:dyDescent="0.2">
      <c r="A31" s="43">
        <f t="shared" si="0"/>
        <v>31</v>
      </c>
      <c r="B31" s="32"/>
      <c r="C31" s="26" t="s">
        <v>34</v>
      </c>
      <c r="D31" s="26">
        <v>35</v>
      </c>
      <c r="E31" s="30"/>
      <c r="F31" s="35"/>
      <c r="G31" s="33">
        <v>35</v>
      </c>
      <c r="H31" s="27"/>
      <c r="I31" s="26">
        <f t="shared" si="4"/>
        <v>35</v>
      </c>
      <c r="J31" s="37" t="s">
        <v>50</v>
      </c>
      <c r="K31" s="35"/>
      <c r="L31" s="33">
        <f>I31</f>
        <v>35</v>
      </c>
      <c r="M31" s="30"/>
      <c r="O31" s="32"/>
      <c r="P31" s="76" t="s">
        <v>34</v>
      </c>
      <c r="Q31" s="79">
        <v>35</v>
      </c>
      <c r="R31" s="86">
        <f t="shared" si="11"/>
        <v>35</v>
      </c>
      <c r="S31" s="33">
        <f t="shared" si="12"/>
        <v>35</v>
      </c>
      <c r="T31" s="30"/>
      <c r="V31" s="98"/>
      <c r="W31" s="26" t="s">
        <v>34</v>
      </c>
      <c r="X31" s="26">
        <v>35</v>
      </c>
      <c r="Y31" s="77"/>
    </row>
    <row r="32" spans="1:38" x14ac:dyDescent="0.2">
      <c r="A32" s="43">
        <f t="shared" si="0"/>
        <v>32</v>
      </c>
      <c r="B32" s="32" t="s">
        <v>7</v>
      </c>
      <c r="C32" s="26" t="s">
        <v>35</v>
      </c>
      <c r="D32" s="26">
        <v>120</v>
      </c>
      <c r="E32" s="30"/>
      <c r="F32" s="35"/>
      <c r="G32" s="33">
        <v>122</v>
      </c>
      <c r="H32" s="27"/>
      <c r="I32" s="26">
        <f t="shared" si="4"/>
        <v>122</v>
      </c>
      <c r="J32" s="37" t="s">
        <v>50</v>
      </c>
      <c r="K32" s="35"/>
      <c r="L32" s="33">
        <v>130</v>
      </c>
      <c r="M32" s="30"/>
      <c r="O32" s="32" t="s">
        <v>7</v>
      </c>
      <c r="P32" s="76" t="s">
        <v>35</v>
      </c>
      <c r="Q32" s="79">
        <v>120</v>
      </c>
      <c r="R32" s="86">
        <f t="shared" si="11"/>
        <v>122</v>
      </c>
      <c r="S32" s="33">
        <f t="shared" si="12"/>
        <v>130</v>
      </c>
      <c r="T32" s="30"/>
      <c r="V32" s="98" t="s">
        <v>7</v>
      </c>
      <c r="W32" s="26" t="s">
        <v>35</v>
      </c>
      <c r="X32" s="26">
        <v>130</v>
      </c>
      <c r="Y32" s="77"/>
    </row>
    <row r="33" spans="1:25" x14ac:dyDescent="0.2">
      <c r="A33" s="43">
        <f t="shared" si="0"/>
        <v>33</v>
      </c>
      <c r="B33" s="32" t="s">
        <v>7</v>
      </c>
      <c r="C33" s="26" t="s">
        <v>36</v>
      </c>
      <c r="D33" s="26">
        <v>17.82</v>
      </c>
      <c r="E33" s="30" t="s">
        <v>37</v>
      </c>
      <c r="F33" s="35"/>
      <c r="G33" s="33"/>
      <c r="H33" s="27"/>
      <c r="I33" s="26">
        <f t="shared" si="4"/>
        <v>0</v>
      </c>
      <c r="J33" s="37" t="s">
        <v>50</v>
      </c>
      <c r="K33" s="35"/>
      <c r="L33" s="33">
        <v>0</v>
      </c>
      <c r="M33" s="30"/>
      <c r="O33" s="32" t="s">
        <v>7</v>
      </c>
      <c r="P33" s="76" t="s">
        <v>36</v>
      </c>
      <c r="Q33" s="79">
        <v>17.82</v>
      </c>
      <c r="R33" s="86">
        <f t="shared" si="11"/>
        <v>0</v>
      </c>
      <c r="S33" s="33">
        <f t="shared" si="12"/>
        <v>0</v>
      </c>
      <c r="T33" s="30"/>
      <c r="V33" s="98" t="s">
        <v>7</v>
      </c>
      <c r="W33" s="26" t="s">
        <v>36</v>
      </c>
      <c r="X33" s="26">
        <v>0</v>
      </c>
      <c r="Y33" s="77"/>
    </row>
    <row r="34" spans="1:25" x14ac:dyDescent="0.2">
      <c r="A34" s="43">
        <f t="shared" si="0"/>
        <v>34</v>
      </c>
      <c r="B34" s="33"/>
      <c r="C34" s="26" t="s">
        <v>51</v>
      </c>
      <c r="D34" s="26"/>
      <c r="E34" s="30"/>
      <c r="F34" s="35"/>
      <c r="G34" s="33">
        <v>30</v>
      </c>
      <c r="H34" s="27"/>
      <c r="I34" s="26">
        <f t="shared" si="4"/>
        <v>30</v>
      </c>
      <c r="J34" s="37" t="s">
        <v>50</v>
      </c>
      <c r="K34" s="35"/>
      <c r="L34" s="33">
        <v>90</v>
      </c>
      <c r="M34" s="30" t="s">
        <v>79</v>
      </c>
      <c r="O34" s="33"/>
      <c r="P34" s="76" t="s">
        <v>51</v>
      </c>
      <c r="Q34" s="79"/>
      <c r="R34" s="86">
        <f t="shared" si="11"/>
        <v>30</v>
      </c>
      <c r="S34" s="33">
        <f t="shared" si="12"/>
        <v>90</v>
      </c>
      <c r="T34" s="30" t="s">
        <v>79</v>
      </c>
      <c r="V34" s="100"/>
      <c r="W34" s="26" t="s">
        <v>51</v>
      </c>
      <c r="X34" s="26">
        <v>90</v>
      </c>
      <c r="Y34" s="77" t="s">
        <v>79</v>
      </c>
    </row>
    <row r="35" spans="1:25" x14ac:dyDescent="0.2">
      <c r="A35" s="43">
        <f t="shared" si="0"/>
        <v>35</v>
      </c>
      <c r="B35" s="33"/>
      <c r="C35" s="26"/>
      <c r="D35" s="26"/>
      <c r="E35" s="30"/>
      <c r="F35" s="35"/>
      <c r="G35" s="33"/>
      <c r="H35" s="27"/>
      <c r="I35" s="26"/>
      <c r="J35" s="38"/>
      <c r="K35" s="35"/>
      <c r="L35" s="33"/>
      <c r="M35" s="30"/>
      <c r="O35" s="33"/>
      <c r="P35" s="76"/>
      <c r="Q35" s="79"/>
      <c r="R35" s="86">
        <f t="shared" si="11"/>
        <v>0</v>
      </c>
      <c r="S35" s="33">
        <f t="shared" si="12"/>
        <v>0</v>
      </c>
      <c r="T35" s="30"/>
      <c r="V35" s="100"/>
      <c r="W35" s="26"/>
      <c r="X35" s="26">
        <v>0</v>
      </c>
      <c r="Y35" s="77"/>
    </row>
    <row r="36" spans="1:25" x14ac:dyDescent="0.2">
      <c r="A36" s="43">
        <f t="shared" si="0"/>
        <v>36</v>
      </c>
      <c r="B36" s="32" t="s">
        <v>38</v>
      </c>
      <c r="C36" s="26" t="s">
        <v>39</v>
      </c>
      <c r="D36" s="26">
        <v>245</v>
      </c>
      <c r="E36" s="30" t="s">
        <v>40</v>
      </c>
      <c r="F36" s="35"/>
      <c r="G36" s="33"/>
      <c r="H36" s="27">
        <f>5*53</f>
        <v>265</v>
      </c>
      <c r="I36" s="27">
        <f t="shared" si="4"/>
        <v>265</v>
      </c>
      <c r="J36" s="38"/>
      <c r="K36" s="35"/>
      <c r="L36" s="33">
        <f>I36</f>
        <v>265</v>
      </c>
      <c r="M36" s="30" t="s">
        <v>55</v>
      </c>
      <c r="O36" s="32" t="s">
        <v>38</v>
      </c>
      <c r="P36" s="76" t="s">
        <v>39</v>
      </c>
      <c r="Q36" s="79">
        <v>245</v>
      </c>
      <c r="R36" s="86">
        <f t="shared" si="11"/>
        <v>265</v>
      </c>
      <c r="S36" s="33">
        <f t="shared" si="12"/>
        <v>265</v>
      </c>
      <c r="T36" s="30" t="s">
        <v>55</v>
      </c>
      <c r="V36" s="98" t="s">
        <v>38</v>
      </c>
      <c r="W36" s="26" t="s">
        <v>39</v>
      </c>
      <c r="X36" s="26">
        <v>265</v>
      </c>
      <c r="Y36" s="77" t="s">
        <v>55</v>
      </c>
    </row>
    <row r="37" spans="1:25" x14ac:dyDescent="0.2">
      <c r="A37" s="43">
        <f t="shared" si="0"/>
        <v>37</v>
      </c>
      <c r="B37" s="32"/>
      <c r="C37" s="26" t="s">
        <v>39</v>
      </c>
      <c r="D37" s="26">
        <v>122.5</v>
      </c>
      <c r="E37" s="30" t="s">
        <v>41</v>
      </c>
      <c r="F37" s="35"/>
      <c r="G37" s="33"/>
      <c r="H37" s="27">
        <f>2.5*53</f>
        <v>132.5</v>
      </c>
      <c r="I37" s="27">
        <f t="shared" si="4"/>
        <v>132.5</v>
      </c>
      <c r="J37" s="38"/>
      <c r="K37" s="35"/>
      <c r="L37" s="33">
        <f t="shared" ref="L37:L38" si="13">I37</f>
        <v>132.5</v>
      </c>
      <c r="M37" s="30" t="s">
        <v>56</v>
      </c>
      <c r="O37" s="32"/>
      <c r="P37" s="76" t="s">
        <v>39</v>
      </c>
      <c r="Q37" s="79">
        <v>122.5</v>
      </c>
      <c r="R37" s="86">
        <f t="shared" si="11"/>
        <v>132.5</v>
      </c>
      <c r="S37" s="33">
        <f t="shared" si="12"/>
        <v>132.5</v>
      </c>
      <c r="T37" s="30" t="s">
        <v>56</v>
      </c>
      <c r="V37" s="98"/>
      <c r="W37" s="26" t="s">
        <v>39</v>
      </c>
      <c r="X37" s="26">
        <v>132.5</v>
      </c>
      <c r="Y37" s="77" t="s">
        <v>56</v>
      </c>
    </row>
    <row r="38" spans="1:25" x14ac:dyDescent="0.2">
      <c r="A38" s="43">
        <f t="shared" si="0"/>
        <v>38</v>
      </c>
      <c r="B38" s="29"/>
      <c r="C38" s="26" t="s">
        <v>42</v>
      </c>
      <c r="D38" s="26">
        <v>150</v>
      </c>
      <c r="E38" s="30"/>
      <c r="F38" s="35"/>
      <c r="G38" s="33"/>
      <c r="H38" s="27">
        <f t="shared" ref="H38" si="14">D38</f>
        <v>150</v>
      </c>
      <c r="I38" s="27">
        <f t="shared" si="4"/>
        <v>150</v>
      </c>
      <c r="J38" s="38"/>
      <c r="K38" s="35"/>
      <c r="L38" s="33">
        <f t="shared" si="13"/>
        <v>150</v>
      </c>
      <c r="M38" s="30"/>
      <c r="O38" s="29"/>
      <c r="P38" s="76" t="s">
        <v>42</v>
      </c>
      <c r="Q38" s="79">
        <v>150</v>
      </c>
      <c r="R38" s="86">
        <f t="shared" si="11"/>
        <v>150</v>
      </c>
      <c r="S38" s="33">
        <f t="shared" si="12"/>
        <v>150</v>
      </c>
      <c r="T38" s="30"/>
      <c r="V38" s="99"/>
      <c r="W38" s="26" t="s">
        <v>42</v>
      </c>
      <c r="X38" s="26">
        <v>150</v>
      </c>
      <c r="Y38" s="77"/>
    </row>
    <row r="39" spans="1:25" x14ac:dyDescent="0.2">
      <c r="A39" s="43">
        <f t="shared" si="0"/>
        <v>39</v>
      </c>
      <c r="B39" s="29"/>
      <c r="C39" s="26" t="s">
        <v>110</v>
      </c>
      <c r="D39" s="27"/>
      <c r="E39" s="30"/>
      <c r="F39" s="35"/>
      <c r="G39" s="33">
        <v>18.5</v>
      </c>
      <c r="H39" s="8"/>
      <c r="I39" s="26">
        <f t="shared" ref="I39" si="15">G39+H39</f>
        <v>18.5</v>
      </c>
      <c r="J39" s="37" t="s">
        <v>50</v>
      </c>
      <c r="K39" s="35"/>
      <c r="L39" s="33">
        <v>18.5</v>
      </c>
      <c r="M39" s="30"/>
      <c r="O39" s="29"/>
      <c r="P39" s="76" t="s">
        <v>110</v>
      </c>
      <c r="Q39" s="83"/>
      <c r="R39" s="86">
        <f t="shared" si="11"/>
        <v>18.5</v>
      </c>
      <c r="S39" s="33">
        <f t="shared" si="12"/>
        <v>18.5</v>
      </c>
      <c r="T39" s="30"/>
      <c r="V39" s="99"/>
      <c r="W39" s="26" t="s">
        <v>110</v>
      </c>
      <c r="X39" s="26">
        <v>18.5</v>
      </c>
      <c r="Y39" s="77"/>
    </row>
    <row r="40" spans="1:25" ht="17" thickBot="1" x14ac:dyDescent="0.25">
      <c r="A40" s="43">
        <f t="shared" si="0"/>
        <v>40</v>
      </c>
      <c r="B40" s="5" t="s">
        <v>43</v>
      </c>
      <c r="C40" s="23" t="s">
        <v>7</v>
      </c>
      <c r="D40" s="7">
        <f>SUM(D16:D39)</f>
        <v>2545.3199999999997</v>
      </c>
      <c r="E40" s="34" t="s">
        <v>7</v>
      </c>
      <c r="G40" s="5" t="s">
        <v>43</v>
      </c>
      <c r="H40" s="15">
        <f>SUM(H14:H39)</f>
        <v>1672.5</v>
      </c>
      <c r="I40" s="7">
        <f>SUM(I16:I39)</f>
        <v>2860.64</v>
      </c>
      <c r="J40" s="40"/>
      <c r="K40" s="41"/>
      <c r="L40" s="42">
        <f>SUM(L16:L39)</f>
        <v>2921</v>
      </c>
      <c r="M40" s="21" t="s">
        <v>7</v>
      </c>
      <c r="O40" s="5" t="s">
        <v>43</v>
      </c>
      <c r="P40" s="23" t="s">
        <v>7</v>
      </c>
      <c r="Q40" s="81">
        <f>SUM(Q16:Q39)</f>
        <v>2545.3199999999997</v>
      </c>
      <c r="R40" s="81">
        <f>SUM(R16:R39)</f>
        <v>2860.64</v>
      </c>
      <c r="S40" s="42">
        <f>SUM(S16:S39)</f>
        <v>2921</v>
      </c>
      <c r="T40" s="21" t="s">
        <v>7</v>
      </c>
      <c r="V40" s="5" t="s">
        <v>43</v>
      </c>
      <c r="W40" s="103" t="s">
        <v>7</v>
      </c>
      <c r="X40" s="105">
        <f>SUM(X16:X39)</f>
        <v>2921</v>
      </c>
      <c r="Y40" s="21" t="s">
        <v>7</v>
      </c>
    </row>
    <row r="41" spans="1:25" ht="17" thickTop="1" x14ac:dyDescent="0.2">
      <c r="A41" s="43">
        <f t="shared" si="0"/>
        <v>41</v>
      </c>
      <c r="B41" s="2"/>
      <c r="C41" t="s">
        <v>7</v>
      </c>
      <c r="D41" s="45"/>
      <c r="E41" s="14"/>
      <c r="G41" s="2"/>
      <c r="J41" s="17"/>
      <c r="L41" s="2"/>
      <c r="M41" s="14"/>
      <c r="O41" s="2"/>
      <c r="P41" t="s">
        <v>7</v>
      </c>
      <c r="Q41" s="84"/>
      <c r="R41" s="14"/>
      <c r="S41" s="2"/>
      <c r="T41" s="14"/>
      <c r="V41" s="2"/>
      <c r="W41" s="8" t="s">
        <v>7</v>
      </c>
      <c r="X41" s="104"/>
      <c r="Y41" s="14"/>
    </row>
    <row r="42" spans="1:25" ht="17" thickBot="1" x14ac:dyDescent="0.25">
      <c r="A42" s="43">
        <f t="shared" si="0"/>
        <v>42</v>
      </c>
      <c r="B42" s="3"/>
      <c r="C42" s="4"/>
      <c r="D42" s="46">
        <f>D13-D40</f>
        <v>-101.31999999999971</v>
      </c>
      <c r="E42" s="22"/>
      <c r="G42" s="3"/>
      <c r="H42" s="4"/>
      <c r="I42" s="46">
        <f>I13-I40</f>
        <v>266.36000000000013</v>
      </c>
      <c r="J42" s="18"/>
      <c r="L42" s="47">
        <f>L13-L40</f>
        <v>-31</v>
      </c>
      <c r="M42" s="22"/>
      <c r="O42" s="3"/>
      <c r="P42" s="4"/>
      <c r="Q42" s="85">
        <f>Q13-Q40</f>
        <v>-101.31999999999971</v>
      </c>
      <c r="R42" s="85">
        <f>R13-R40</f>
        <v>266.36000000000013</v>
      </c>
      <c r="S42" s="47">
        <f>S13-S40</f>
        <v>-31</v>
      </c>
      <c r="T42" s="22"/>
      <c r="V42" s="3"/>
      <c r="W42" s="106"/>
      <c r="X42" s="107">
        <f>X13-X40</f>
        <v>-31</v>
      </c>
      <c r="Y42" s="22"/>
    </row>
    <row r="43" spans="1:25" x14ac:dyDescent="0.2">
      <c r="H43">
        <f>'2023 - 2024 Statements'!AH3</f>
        <v>2466.2399999999998</v>
      </c>
      <c r="I43" s="61">
        <f>H43+I42</f>
        <v>2732.6</v>
      </c>
    </row>
    <row r="44" spans="1:25" x14ac:dyDescent="0.2">
      <c r="B44" t="s">
        <v>100</v>
      </c>
      <c r="G44" t="s">
        <v>148</v>
      </c>
    </row>
    <row r="46" spans="1:25" x14ac:dyDescent="0.2">
      <c r="O46" t="s">
        <v>152</v>
      </c>
    </row>
    <row r="73" spans="2:3" x14ac:dyDescent="0.2">
      <c r="B73" t="s">
        <v>101</v>
      </c>
      <c r="C73" t="s">
        <v>111</v>
      </c>
    </row>
    <row r="102" spans="2:3" x14ac:dyDescent="0.2">
      <c r="B102" t="s">
        <v>112</v>
      </c>
      <c r="C102" t="s">
        <v>113</v>
      </c>
    </row>
  </sheetData>
  <mergeCells count="7">
    <mergeCell ref="B2:E2"/>
    <mergeCell ref="G2:J2"/>
    <mergeCell ref="V2:Y2"/>
    <mergeCell ref="S2:T2"/>
    <mergeCell ref="R2:R3"/>
    <mergeCell ref="Q2:Q3"/>
    <mergeCell ref="L2:M2"/>
  </mergeCells>
  <conditionalFormatting sqref="AI22:AL22">
    <cfRule type="expression" dxfId="0" priority="1">
      <formula>IF($AI$22:$AL$22,$AN$22)</formula>
    </cfRule>
  </conditionalFormatting>
  <pageMargins left="0.25" right="0.25" top="0.75" bottom="0.75" header="0.3" footer="0.3"/>
  <pageSetup scale="7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5A38-3C0B-6E4C-B3B2-AD68A727C140}">
  <sheetPr>
    <pageSetUpPr fitToPage="1"/>
  </sheetPr>
  <dimension ref="A1:AK112"/>
  <sheetViews>
    <sheetView topLeftCell="F1" workbookViewId="0">
      <selection activeCell="J2" sqref="J2:L39"/>
    </sheetView>
  </sheetViews>
  <sheetFormatPr baseColWidth="10" defaultRowHeight="16" x14ac:dyDescent="0.2"/>
  <cols>
    <col min="10" max="10" width="32.6640625" customWidth="1"/>
    <col min="11" max="11" width="42.1640625" customWidth="1"/>
    <col min="15" max="15" width="36.33203125" customWidth="1"/>
    <col min="30" max="30" width="17" customWidth="1"/>
  </cols>
  <sheetData>
    <row r="1" spans="1:37" x14ac:dyDescent="0.2">
      <c r="A1" t="s">
        <v>158</v>
      </c>
      <c r="I1" s="61"/>
      <c r="J1" s="61"/>
      <c r="K1" s="61"/>
      <c r="L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</row>
    <row r="2" spans="1:37" ht="52" thickBot="1" x14ac:dyDescent="0.25">
      <c r="J2" s="92"/>
      <c r="K2" s="92"/>
      <c r="L2" s="120" t="s">
        <v>166</v>
      </c>
      <c r="M2" s="120" t="s">
        <v>44</v>
      </c>
      <c r="N2" s="120" t="s">
        <v>160</v>
      </c>
      <c r="P2" s="119" t="s">
        <v>130</v>
      </c>
      <c r="Q2" s="119" t="s">
        <v>128</v>
      </c>
      <c r="R2" s="119" t="s">
        <v>126</v>
      </c>
      <c r="S2" s="119" t="s">
        <v>125</v>
      </c>
      <c r="T2" s="119" t="s">
        <v>123</v>
      </c>
      <c r="U2" s="119" t="s">
        <v>122</v>
      </c>
      <c r="V2" s="119" t="s">
        <v>120</v>
      </c>
      <c r="W2" s="119" t="s">
        <v>119</v>
      </c>
      <c r="X2" s="119" t="s">
        <v>118</v>
      </c>
      <c r="Y2" s="119" t="s">
        <v>116</v>
      </c>
      <c r="Z2" s="119" t="s">
        <v>115</v>
      </c>
      <c r="AA2" s="119" t="s">
        <v>114</v>
      </c>
    </row>
    <row r="3" spans="1:37" x14ac:dyDescent="0.2">
      <c r="J3" s="31" t="s">
        <v>1</v>
      </c>
      <c r="K3" s="75"/>
      <c r="L3" s="29"/>
      <c r="M3" s="86"/>
      <c r="N3" s="86"/>
      <c r="P3" s="121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3"/>
      <c r="AB3" s="61"/>
    </row>
    <row r="4" spans="1:37" x14ac:dyDescent="0.2">
      <c r="J4" s="32" t="s">
        <v>2</v>
      </c>
      <c r="K4" s="76" t="s">
        <v>3</v>
      </c>
      <c r="L4" s="33">
        <v>0</v>
      </c>
      <c r="M4" s="86">
        <f t="shared" ref="M4:M10" si="0">SUM(P4:AA4)</f>
        <v>476</v>
      </c>
      <c r="N4" s="86"/>
      <c r="P4" s="124">
        <v>276</v>
      </c>
      <c r="Q4" s="61">
        <v>130</v>
      </c>
      <c r="R4" s="61">
        <v>70</v>
      </c>
      <c r="S4" s="61"/>
      <c r="T4" s="61"/>
      <c r="U4" s="61"/>
      <c r="V4" s="61"/>
      <c r="W4" s="61"/>
      <c r="X4" s="61"/>
      <c r="Y4" s="61"/>
      <c r="Z4" s="61"/>
      <c r="AA4" s="125"/>
      <c r="AB4" s="61"/>
    </row>
    <row r="5" spans="1:37" x14ac:dyDescent="0.2">
      <c r="J5" s="32" t="s">
        <v>4</v>
      </c>
      <c r="K5" s="76" t="s">
        <v>5</v>
      </c>
      <c r="L5" s="33">
        <v>1690</v>
      </c>
      <c r="M5" s="86">
        <f t="shared" si="0"/>
        <v>1300</v>
      </c>
      <c r="N5" s="86"/>
      <c r="P5" s="124">
        <v>1020</v>
      </c>
      <c r="Q5" s="61">
        <v>60</v>
      </c>
      <c r="R5" s="61">
        <v>130</v>
      </c>
      <c r="S5" s="61">
        <v>30</v>
      </c>
      <c r="T5" s="61">
        <v>60</v>
      </c>
      <c r="U5" s="61"/>
      <c r="V5" s="61"/>
      <c r="W5" s="61"/>
      <c r="X5" s="61"/>
      <c r="Y5" s="61"/>
      <c r="Z5" s="61"/>
      <c r="AA5" s="125"/>
      <c r="AB5" s="61"/>
    </row>
    <row r="6" spans="1:37" x14ac:dyDescent="0.2">
      <c r="J6" s="29" t="s">
        <v>7</v>
      </c>
      <c r="K6" s="76" t="s">
        <v>8</v>
      </c>
      <c r="L6" s="33">
        <v>400</v>
      </c>
      <c r="M6" s="86">
        <f t="shared" si="0"/>
        <v>632</v>
      </c>
      <c r="N6" s="86"/>
      <c r="P6" s="124"/>
      <c r="Q6" s="61"/>
      <c r="R6" s="61">
        <v>632</v>
      </c>
      <c r="S6" s="61"/>
      <c r="T6" s="61"/>
      <c r="U6" s="61"/>
      <c r="V6" s="61"/>
      <c r="W6" s="61"/>
      <c r="X6" s="61"/>
      <c r="Y6" s="61"/>
      <c r="Z6" s="61"/>
      <c r="AA6" s="125"/>
      <c r="AB6" s="61"/>
    </row>
    <row r="7" spans="1:37" x14ac:dyDescent="0.2">
      <c r="J7" s="29" t="s">
        <v>7</v>
      </c>
      <c r="K7" s="76" t="s">
        <v>9</v>
      </c>
      <c r="L7" s="33">
        <v>400</v>
      </c>
      <c r="M7" s="86">
        <f t="shared" si="0"/>
        <v>190</v>
      </c>
      <c r="N7" s="86"/>
      <c r="P7" s="124"/>
      <c r="Q7" s="61"/>
      <c r="R7" s="61"/>
      <c r="S7" s="61"/>
      <c r="T7" s="61">
        <v>190</v>
      </c>
      <c r="U7" s="61"/>
      <c r="V7" s="61"/>
      <c r="W7" s="61"/>
      <c r="X7" s="61"/>
      <c r="Y7" s="61"/>
      <c r="Z7" s="61"/>
      <c r="AA7" s="125"/>
      <c r="AB7" s="61"/>
    </row>
    <row r="8" spans="1:37" x14ac:dyDescent="0.2">
      <c r="J8" s="33"/>
      <c r="K8" s="76" t="s">
        <v>11</v>
      </c>
      <c r="L8" s="33">
        <v>300</v>
      </c>
      <c r="M8" s="86">
        <f t="shared" si="0"/>
        <v>252</v>
      </c>
      <c r="N8" s="86">
        <v>100</v>
      </c>
      <c r="P8" s="124"/>
      <c r="Q8" s="61"/>
      <c r="R8" s="61"/>
      <c r="S8" s="61"/>
      <c r="T8" s="61"/>
      <c r="U8" s="61">
        <v>252</v>
      </c>
      <c r="V8" s="61"/>
      <c r="W8" s="61"/>
      <c r="X8" s="61"/>
      <c r="Y8" s="61"/>
      <c r="Z8" s="61"/>
      <c r="AA8" s="125"/>
      <c r="AB8" s="61"/>
    </row>
    <row r="9" spans="1:37" x14ac:dyDescent="0.2">
      <c r="J9" s="29" t="s">
        <v>7</v>
      </c>
      <c r="K9" s="109" t="s">
        <v>157</v>
      </c>
      <c r="L9" s="115">
        <v>0</v>
      </c>
      <c r="M9" s="114">
        <f t="shared" si="0"/>
        <v>240</v>
      </c>
      <c r="N9" s="114"/>
      <c r="P9" s="124">
        <v>240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125"/>
      <c r="AB9" s="61"/>
    </row>
    <row r="10" spans="1:37" ht="17" thickBot="1" x14ac:dyDescent="0.25">
      <c r="J10" s="29" t="s">
        <v>7</v>
      </c>
      <c r="K10" s="76" t="s">
        <v>145</v>
      </c>
      <c r="L10" s="33">
        <v>100</v>
      </c>
      <c r="M10" s="86">
        <f t="shared" si="0"/>
        <v>937</v>
      </c>
      <c r="N10" s="86"/>
      <c r="P10" s="126">
        <v>610</v>
      </c>
      <c r="Q10" s="127">
        <v>260</v>
      </c>
      <c r="R10" s="127"/>
      <c r="S10" s="127">
        <v>67</v>
      </c>
      <c r="T10" s="127"/>
      <c r="U10" s="127"/>
      <c r="V10" s="127"/>
      <c r="W10" s="127"/>
      <c r="X10" s="127"/>
      <c r="Y10" s="127"/>
      <c r="Z10" s="127"/>
      <c r="AA10" s="128"/>
      <c r="AB10" s="61"/>
    </row>
    <row r="11" spans="1:37" ht="17" thickBot="1" x14ac:dyDescent="0.25">
      <c r="J11" s="5" t="s">
        <v>15</v>
      </c>
      <c r="K11" s="23" t="s">
        <v>7</v>
      </c>
      <c r="L11" s="42">
        <v>2890</v>
      </c>
      <c r="M11" s="81">
        <f>SUM(M4:M10)</f>
        <v>4027</v>
      </c>
      <c r="N11" s="81">
        <f>SUM(N4:N10)+M11</f>
        <v>4127</v>
      </c>
      <c r="P11" s="81">
        <f>SUM(P3:P10)</f>
        <v>2146</v>
      </c>
      <c r="Q11" s="81">
        <f t="shared" ref="Q11:AA11" si="1">SUM(Q3:Q10)</f>
        <v>450</v>
      </c>
      <c r="R11" s="81">
        <f t="shared" si="1"/>
        <v>832</v>
      </c>
      <c r="S11" s="81">
        <f t="shared" si="1"/>
        <v>97</v>
      </c>
      <c r="T11" s="81">
        <f t="shared" si="1"/>
        <v>250</v>
      </c>
      <c r="U11" s="81">
        <f t="shared" si="1"/>
        <v>252</v>
      </c>
      <c r="V11" s="81">
        <f t="shared" si="1"/>
        <v>0</v>
      </c>
      <c r="W11" s="81">
        <f t="shared" si="1"/>
        <v>0</v>
      </c>
      <c r="X11" s="81">
        <f t="shared" si="1"/>
        <v>0</v>
      </c>
      <c r="Y11" s="81">
        <f t="shared" si="1"/>
        <v>0</v>
      </c>
      <c r="Z11" s="81">
        <f t="shared" si="1"/>
        <v>0</v>
      </c>
      <c r="AA11" s="81">
        <f t="shared" si="1"/>
        <v>0</v>
      </c>
      <c r="AB11" s="61"/>
    </row>
    <row r="12" spans="1:37" ht="17" thickTop="1" x14ac:dyDescent="0.2">
      <c r="J12" s="2"/>
      <c r="L12" s="2"/>
      <c r="M12" s="14"/>
      <c r="N12" s="14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37" ht="17" thickBot="1" x14ac:dyDescent="0.25">
      <c r="J13" s="31" t="s">
        <v>16</v>
      </c>
      <c r="K13" s="75"/>
      <c r="L13" s="29"/>
      <c r="M13" s="77"/>
      <c r="N13" s="77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37" x14ac:dyDescent="0.2">
      <c r="J14" s="32" t="s">
        <v>17</v>
      </c>
      <c r="K14" s="76" t="s">
        <v>18</v>
      </c>
      <c r="L14" s="33">
        <v>450</v>
      </c>
      <c r="M14" s="114">
        <f t="shared" ref="M14:M23" si="2">SUM(P14:AA14)</f>
        <v>228.21</v>
      </c>
      <c r="N14" s="86">
        <v>450</v>
      </c>
      <c r="O14" t="s">
        <v>168</v>
      </c>
      <c r="P14" s="129">
        <v>228.21</v>
      </c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  <c r="AB14" s="61"/>
    </row>
    <row r="15" spans="1:37" x14ac:dyDescent="0.2">
      <c r="J15" s="32"/>
      <c r="K15" s="76" t="s">
        <v>19</v>
      </c>
      <c r="L15" s="33">
        <v>300</v>
      </c>
      <c r="M15" s="86">
        <f t="shared" si="2"/>
        <v>0</v>
      </c>
      <c r="N15" s="86">
        <v>300</v>
      </c>
      <c r="P15" s="33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2"/>
      <c r="AB15" s="61"/>
    </row>
    <row r="16" spans="1:37" x14ac:dyDescent="0.2">
      <c r="J16" s="32"/>
      <c r="K16" s="76" t="s">
        <v>21</v>
      </c>
      <c r="L16" s="33">
        <v>450</v>
      </c>
      <c r="M16" s="86">
        <f t="shared" si="2"/>
        <v>391</v>
      </c>
      <c r="N16" s="86"/>
      <c r="P16" s="33"/>
      <c r="Q16" s="26"/>
      <c r="R16" s="26"/>
      <c r="S16" s="26"/>
      <c r="T16" s="26"/>
      <c r="U16" s="26">
        <v>316</v>
      </c>
      <c r="V16" s="26"/>
      <c r="W16" s="26">
        <v>75</v>
      </c>
      <c r="X16" s="26"/>
      <c r="Y16" s="26"/>
      <c r="Z16" s="26"/>
      <c r="AA16" s="132"/>
      <c r="AB16" s="61"/>
    </row>
    <row r="17" spans="10:28" x14ac:dyDescent="0.2">
      <c r="J17" s="32"/>
      <c r="K17" s="76" t="s">
        <v>23</v>
      </c>
      <c r="L17" s="33">
        <v>0</v>
      </c>
      <c r="M17" s="86">
        <f t="shared" si="2"/>
        <v>0</v>
      </c>
      <c r="N17" s="86"/>
      <c r="P17" s="33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2"/>
      <c r="AB17" s="61"/>
    </row>
    <row r="18" spans="10:28" x14ac:dyDescent="0.2">
      <c r="J18" s="33"/>
      <c r="K18" s="116" t="s">
        <v>25</v>
      </c>
      <c r="L18" s="117">
        <v>250</v>
      </c>
      <c r="M18" s="118">
        <f t="shared" si="2"/>
        <v>0</v>
      </c>
      <c r="N18" s="86"/>
      <c r="P18" s="33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2"/>
      <c r="AB18" s="61"/>
    </row>
    <row r="19" spans="10:28" x14ac:dyDescent="0.2">
      <c r="J19" s="32"/>
      <c r="K19" s="116" t="s">
        <v>26</v>
      </c>
      <c r="L19" s="117">
        <v>200</v>
      </c>
      <c r="M19" s="118">
        <f t="shared" si="2"/>
        <v>450</v>
      </c>
      <c r="N19" s="86"/>
      <c r="O19" t="s">
        <v>167</v>
      </c>
      <c r="P19" s="33"/>
      <c r="Q19" s="26"/>
      <c r="R19" s="26"/>
      <c r="S19" s="26"/>
      <c r="T19" s="26"/>
      <c r="U19" s="26">
        <v>450</v>
      </c>
      <c r="V19" s="26"/>
      <c r="W19" s="26"/>
      <c r="X19" s="26"/>
      <c r="Y19" s="26"/>
      <c r="Z19" s="26"/>
      <c r="AA19" s="132"/>
      <c r="AB19" s="61"/>
    </row>
    <row r="20" spans="10:28" x14ac:dyDescent="0.2">
      <c r="J20" s="29"/>
      <c r="K20" s="76" t="s">
        <v>27</v>
      </c>
      <c r="L20" s="33">
        <v>0</v>
      </c>
      <c r="M20" s="86">
        <f t="shared" si="2"/>
        <v>0</v>
      </c>
      <c r="N20" s="86"/>
      <c r="P20" s="33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2"/>
      <c r="AB20" s="61"/>
    </row>
    <row r="21" spans="10:28" x14ac:dyDescent="0.2">
      <c r="J21" s="29"/>
      <c r="K21" s="76" t="s">
        <v>28</v>
      </c>
      <c r="L21" s="33">
        <v>200</v>
      </c>
      <c r="M21" s="86">
        <f t="shared" si="2"/>
        <v>200</v>
      </c>
      <c r="N21" s="86"/>
      <c r="P21" s="33"/>
      <c r="Q21" s="26"/>
      <c r="R21" s="26"/>
      <c r="S21" s="26"/>
      <c r="T21" s="26"/>
      <c r="U21" s="26">
        <v>200</v>
      </c>
      <c r="V21" s="26"/>
      <c r="W21" s="26"/>
      <c r="X21" s="26"/>
      <c r="Y21" s="26"/>
      <c r="Z21" s="26"/>
      <c r="AA21" s="132"/>
      <c r="AB21" s="61"/>
    </row>
    <row r="22" spans="10:28" x14ac:dyDescent="0.2">
      <c r="J22" s="29"/>
      <c r="K22" s="76" t="s">
        <v>52</v>
      </c>
      <c r="L22" s="33">
        <v>50</v>
      </c>
      <c r="M22" s="86">
        <f t="shared" si="2"/>
        <v>0</v>
      </c>
      <c r="N22" s="86">
        <v>50</v>
      </c>
      <c r="P22" s="33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2"/>
      <c r="AB22" s="61"/>
    </row>
    <row r="23" spans="10:28" x14ac:dyDescent="0.2">
      <c r="J23" s="29"/>
      <c r="K23" s="109" t="s">
        <v>157</v>
      </c>
      <c r="L23" s="110">
        <v>0</v>
      </c>
      <c r="M23" s="111">
        <f t="shared" si="2"/>
        <v>263.06</v>
      </c>
      <c r="N23" s="111">
        <v>200</v>
      </c>
      <c r="P23" s="33"/>
      <c r="Q23" s="26"/>
      <c r="R23" s="26"/>
      <c r="S23" s="26">
        <v>93.06</v>
      </c>
      <c r="T23" s="26">
        <v>170</v>
      </c>
      <c r="U23" s="26"/>
      <c r="V23" s="26"/>
      <c r="W23" s="26"/>
      <c r="X23" s="26"/>
      <c r="Y23" s="26"/>
      <c r="Z23" s="26"/>
      <c r="AA23" s="132"/>
      <c r="AB23" s="61"/>
    </row>
    <row r="24" spans="10:28" x14ac:dyDescent="0.2">
      <c r="J24" s="29"/>
      <c r="K24" s="75"/>
      <c r="L24" s="33"/>
      <c r="M24" s="77"/>
      <c r="N24" s="77"/>
      <c r="P24" s="33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132"/>
      <c r="AB24" s="61"/>
    </row>
    <row r="25" spans="10:28" x14ac:dyDescent="0.2">
      <c r="J25" s="32" t="s">
        <v>29</v>
      </c>
      <c r="K25" s="75"/>
      <c r="L25" s="33">
        <v>0</v>
      </c>
      <c r="M25" s="86">
        <f t="shared" ref="M25" si="3">SUM(P25:AA25)</f>
        <v>69.06</v>
      </c>
      <c r="N25" s="77"/>
      <c r="P25" s="33"/>
      <c r="Q25" s="26"/>
      <c r="R25" s="26"/>
      <c r="S25" s="26">
        <v>69.06</v>
      </c>
      <c r="T25" s="26"/>
      <c r="U25" s="26"/>
      <c r="V25" s="26"/>
      <c r="W25" s="26"/>
      <c r="X25" s="26"/>
      <c r="Y25" s="26"/>
      <c r="Z25" s="26"/>
      <c r="AA25" s="132"/>
      <c r="AB25" s="61"/>
    </row>
    <row r="26" spans="10:28" x14ac:dyDescent="0.2">
      <c r="J26" s="32"/>
      <c r="K26" s="75"/>
      <c r="L26" s="33"/>
      <c r="M26" s="77"/>
      <c r="N26" s="77"/>
      <c r="P26" s="33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132"/>
      <c r="AB26" s="61"/>
    </row>
    <row r="27" spans="10:28" x14ac:dyDescent="0.2">
      <c r="J27" s="32" t="s">
        <v>30</v>
      </c>
      <c r="K27" s="76" t="s">
        <v>31</v>
      </c>
      <c r="L27" s="33">
        <v>200</v>
      </c>
      <c r="M27" s="86">
        <f t="shared" ref="M27:M33" si="4">SUM(P27:AA27)</f>
        <v>161.15</v>
      </c>
      <c r="N27" s="86"/>
      <c r="P27" s="33"/>
      <c r="Q27" s="26"/>
      <c r="R27" s="26">
        <v>161.15</v>
      </c>
      <c r="S27" s="26"/>
      <c r="T27" s="26"/>
      <c r="U27" s="26"/>
      <c r="V27" s="26"/>
      <c r="W27" s="26"/>
      <c r="X27" s="26"/>
      <c r="Y27" s="26"/>
      <c r="Z27" s="26"/>
      <c r="AA27" s="132"/>
      <c r="AB27" s="61"/>
    </row>
    <row r="28" spans="10:28" x14ac:dyDescent="0.2">
      <c r="J28" s="32"/>
      <c r="K28" s="76" t="s">
        <v>32</v>
      </c>
      <c r="L28" s="33">
        <v>0</v>
      </c>
      <c r="M28" s="86">
        <f t="shared" si="4"/>
        <v>0</v>
      </c>
      <c r="N28" s="86"/>
      <c r="P28" s="33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132"/>
      <c r="AB28" s="61"/>
    </row>
    <row r="29" spans="10:28" x14ac:dyDescent="0.2">
      <c r="J29" s="32"/>
      <c r="K29" s="76" t="s">
        <v>34</v>
      </c>
      <c r="L29" s="33">
        <v>35</v>
      </c>
      <c r="M29" s="86">
        <f t="shared" si="4"/>
        <v>35.82</v>
      </c>
      <c r="N29" s="86"/>
      <c r="P29" s="33"/>
      <c r="Q29" s="26"/>
      <c r="R29" s="26"/>
      <c r="S29" s="26"/>
      <c r="T29" s="26"/>
      <c r="U29" s="26"/>
      <c r="V29" s="26"/>
      <c r="W29" s="26">
        <v>35.82</v>
      </c>
      <c r="X29" s="26"/>
      <c r="Y29" s="26"/>
      <c r="Z29" s="26"/>
      <c r="AA29" s="132"/>
      <c r="AB29" s="61"/>
    </row>
    <row r="30" spans="10:28" x14ac:dyDescent="0.2">
      <c r="J30" s="32" t="s">
        <v>7</v>
      </c>
      <c r="K30" s="76" t="s">
        <v>35</v>
      </c>
      <c r="L30" s="33">
        <v>130</v>
      </c>
      <c r="M30" s="86">
        <f t="shared" si="4"/>
        <v>0</v>
      </c>
      <c r="N30" s="86">
        <v>130</v>
      </c>
      <c r="P30" s="33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132"/>
      <c r="AB30" s="61"/>
    </row>
    <row r="31" spans="10:28" x14ac:dyDescent="0.2">
      <c r="J31" s="32" t="s">
        <v>7</v>
      </c>
      <c r="K31" s="76" t="s">
        <v>36</v>
      </c>
      <c r="L31" s="33">
        <v>0</v>
      </c>
      <c r="M31" s="86">
        <f t="shared" si="4"/>
        <v>0</v>
      </c>
      <c r="N31" s="86"/>
      <c r="P31" s="33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132"/>
      <c r="AB31" s="61"/>
    </row>
    <row r="32" spans="10:28" x14ac:dyDescent="0.2">
      <c r="J32" s="33"/>
      <c r="K32" s="76" t="s">
        <v>51</v>
      </c>
      <c r="L32" s="33">
        <v>90</v>
      </c>
      <c r="M32" s="86">
        <f t="shared" si="4"/>
        <v>0</v>
      </c>
      <c r="N32" s="86"/>
      <c r="P32" s="33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132"/>
      <c r="AB32" s="61"/>
    </row>
    <row r="33" spans="10:28" x14ac:dyDescent="0.2">
      <c r="J33" s="33"/>
      <c r="K33" s="109" t="s">
        <v>159</v>
      </c>
      <c r="L33" s="110">
        <v>0</v>
      </c>
      <c r="M33" s="111">
        <f t="shared" si="4"/>
        <v>297.91000000000003</v>
      </c>
      <c r="N33" s="111"/>
      <c r="P33" s="33"/>
      <c r="Q33" s="26"/>
      <c r="R33" s="26"/>
      <c r="S33" s="26"/>
      <c r="T33" s="26"/>
      <c r="U33" s="26">
        <v>297.91000000000003</v>
      </c>
      <c r="V33" s="26"/>
      <c r="W33" s="26"/>
      <c r="X33" s="26"/>
      <c r="Y33" s="26"/>
      <c r="Z33" s="26"/>
      <c r="AA33" s="132"/>
      <c r="AB33" s="61"/>
    </row>
    <row r="34" spans="10:28" x14ac:dyDescent="0.2">
      <c r="J34" s="33"/>
      <c r="K34" s="75"/>
      <c r="L34" s="33"/>
      <c r="M34" s="77"/>
      <c r="N34" s="77"/>
      <c r="P34" s="33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2"/>
    </row>
    <row r="35" spans="10:28" x14ac:dyDescent="0.2">
      <c r="J35" s="32" t="s">
        <v>38</v>
      </c>
      <c r="K35" s="76" t="s">
        <v>39</v>
      </c>
      <c r="L35" s="33">
        <v>265</v>
      </c>
      <c r="M35" s="86">
        <f>SUM(O35:AA35)</f>
        <v>0</v>
      </c>
      <c r="N35" s="86">
        <f>50*5+5*1</f>
        <v>255</v>
      </c>
      <c r="O35" s="61" t="s">
        <v>162</v>
      </c>
      <c r="P35" s="29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2"/>
      <c r="AB35" s="61"/>
    </row>
    <row r="36" spans="10:28" x14ac:dyDescent="0.2">
      <c r="J36" s="32"/>
      <c r="K36" s="76" t="s">
        <v>161</v>
      </c>
      <c r="L36" s="33">
        <v>132.5</v>
      </c>
      <c r="M36" s="86">
        <f>SUM(P36:AA36)</f>
        <v>0</v>
      </c>
      <c r="N36" s="86">
        <f>50*3.75</f>
        <v>187.5</v>
      </c>
      <c r="O36" t="s">
        <v>163</v>
      </c>
      <c r="P36" s="33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2"/>
      <c r="AB36" s="61"/>
    </row>
    <row r="37" spans="10:28" x14ac:dyDescent="0.2">
      <c r="J37" s="29"/>
      <c r="K37" s="76" t="s">
        <v>42</v>
      </c>
      <c r="L37" s="33">
        <v>150</v>
      </c>
      <c r="M37" s="86">
        <f>SUM(P37:AA37)</f>
        <v>0</v>
      </c>
      <c r="N37" s="86">
        <v>150</v>
      </c>
      <c r="P37" s="33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2"/>
      <c r="AB37" s="61"/>
    </row>
    <row r="38" spans="10:28" x14ac:dyDescent="0.2">
      <c r="J38" s="29"/>
      <c r="K38" s="76" t="s">
        <v>110</v>
      </c>
      <c r="L38" s="33">
        <v>18.5</v>
      </c>
      <c r="M38" s="86">
        <f>SUM(P38:AA38)</f>
        <v>50</v>
      </c>
      <c r="N38" s="86"/>
      <c r="P38" s="33"/>
      <c r="Q38" s="26"/>
      <c r="R38" s="26"/>
      <c r="S38" s="26"/>
      <c r="T38" s="26"/>
      <c r="U38" s="26"/>
      <c r="V38" s="26"/>
      <c r="W38" s="26">
        <v>50</v>
      </c>
      <c r="X38" s="26"/>
      <c r="Y38" s="26"/>
      <c r="Z38" s="26"/>
      <c r="AA38" s="132"/>
      <c r="AB38" s="61"/>
    </row>
    <row r="39" spans="10:28" ht="17" thickBot="1" x14ac:dyDescent="0.25">
      <c r="J39" s="5" t="s">
        <v>43</v>
      </c>
      <c r="K39" s="23" t="s">
        <v>7</v>
      </c>
      <c r="L39" s="42">
        <v>2921</v>
      </c>
      <c r="M39" s="81">
        <f>SUM(M14:M38)</f>
        <v>2146.21</v>
      </c>
      <c r="N39" s="81">
        <f>SUM(N14:N38)+M39</f>
        <v>3868.71</v>
      </c>
      <c r="P39" s="133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5"/>
      <c r="AB39" s="61"/>
    </row>
    <row r="40" spans="10:28" ht="18" thickTop="1" thickBot="1" x14ac:dyDescent="0.25">
      <c r="J40" s="2"/>
      <c r="K40" t="s">
        <v>7</v>
      </c>
      <c r="L40" s="84"/>
      <c r="M40" t="s">
        <v>134</v>
      </c>
      <c r="N40" s="113">
        <f>N11-N39</f>
        <v>258.28999999999996</v>
      </c>
      <c r="O40" s="61">
        <f>SUM(P40:AA40)</f>
        <v>2146.21</v>
      </c>
      <c r="P40" s="81">
        <f t="shared" ref="P40:AA40" si="5">SUM(P13:P38)</f>
        <v>228.21</v>
      </c>
      <c r="Q40" s="81">
        <f t="shared" si="5"/>
        <v>0</v>
      </c>
      <c r="R40" s="81">
        <f t="shared" si="5"/>
        <v>161.15</v>
      </c>
      <c r="S40" s="81">
        <f t="shared" si="5"/>
        <v>162.12</v>
      </c>
      <c r="T40" s="81">
        <f t="shared" si="5"/>
        <v>170</v>
      </c>
      <c r="U40" s="81">
        <f t="shared" si="5"/>
        <v>1263.9100000000001</v>
      </c>
      <c r="V40" s="81">
        <f t="shared" si="5"/>
        <v>0</v>
      </c>
      <c r="W40" s="81">
        <f t="shared" si="5"/>
        <v>160.82</v>
      </c>
      <c r="X40" s="81">
        <f t="shared" si="5"/>
        <v>0</v>
      </c>
      <c r="Y40" s="81">
        <f t="shared" si="5"/>
        <v>0</v>
      </c>
      <c r="Z40" s="81">
        <f t="shared" si="5"/>
        <v>0</v>
      </c>
      <c r="AA40" s="81">
        <f t="shared" si="5"/>
        <v>0</v>
      </c>
    </row>
    <row r="41" spans="10:28" ht="17" thickTop="1" x14ac:dyDescent="0.2"/>
    <row r="42" spans="10:28" x14ac:dyDescent="0.2">
      <c r="M42" s="61"/>
      <c r="N42" t="s">
        <v>164</v>
      </c>
      <c r="O42" s="61">
        <v>3512.7</v>
      </c>
      <c r="P42" s="61">
        <f t="shared" ref="P42:AA42" si="6">O42+P11-P40</f>
        <v>5430.49</v>
      </c>
      <c r="Q42" s="61">
        <f t="shared" si="6"/>
        <v>5880.49</v>
      </c>
      <c r="R42" s="61">
        <f t="shared" si="6"/>
        <v>6551.34</v>
      </c>
      <c r="S42" s="61">
        <f t="shared" si="6"/>
        <v>6486.22</v>
      </c>
      <c r="T42" s="61">
        <f t="shared" si="6"/>
        <v>6566.22</v>
      </c>
      <c r="U42" s="61">
        <f t="shared" si="6"/>
        <v>5554.31</v>
      </c>
      <c r="V42" s="61">
        <f t="shared" si="6"/>
        <v>5554.31</v>
      </c>
      <c r="W42" s="61">
        <f t="shared" si="6"/>
        <v>5393.4900000000007</v>
      </c>
      <c r="X42" s="61">
        <f t="shared" si="6"/>
        <v>5393.4900000000007</v>
      </c>
      <c r="Y42" s="61">
        <f t="shared" si="6"/>
        <v>5393.4900000000007</v>
      </c>
      <c r="Z42" s="61">
        <f t="shared" si="6"/>
        <v>5393.4900000000007</v>
      </c>
      <c r="AA42" s="61">
        <f t="shared" si="6"/>
        <v>5393.4900000000007</v>
      </c>
    </row>
    <row r="43" spans="10:28" x14ac:dyDescent="0.2"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spans="10:28" x14ac:dyDescent="0.2">
      <c r="P44" s="112" t="str">
        <f>P2</f>
        <v>Jul</v>
      </c>
      <c r="Q44" s="112" t="str">
        <f t="shared" ref="Q44:AA44" si="7">Q2</f>
        <v>Aug</v>
      </c>
      <c r="R44" s="112" t="str">
        <f t="shared" si="7"/>
        <v>Sep</v>
      </c>
      <c r="S44" s="112" t="str">
        <f t="shared" si="7"/>
        <v>Oct</v>
      </c>
      <c r="T44" s="112" t="str">
        <f t="shared" si="7"/>
        <v>Nov</v>
      </c>
      <c r="U44" s="112" t="str">
        <f t="shared" si="7"/>
        <v>Dec</v>
      </c>
      <c r="V44" s="112" t="str">
        <f t="shared" si="7"/>
        <v>Jan</v>
      </c>
      <c r="W44" s="112" t="str">
        <f t="shared" si="7"/>
        <v>Feb</v>
      </c>
      <c r="X44" s="112" t="str">
        <f t="shared" si="7"/>
        <v>Mar</v>
      </c>
      <c r="Y44" s="112" t="str">
        <f t="shared" si="7"/>
        <v>Apr</v>
      </c>
      <c r="Z44" s="112" t="str">
        <f t="shared" si="7"/>
        <v>May</v>
      </c>
      <c r="AA44" s="112" t="str">
        <f t="shared" si="7"/>
        <v>Jun</v>
      </c>
    </row>
    <row r="45" spans="10:28" x14ac:dyDescent="0.2">
      <c r="N45" t="s">
        <v>165</v>
      </c>
      <c r="O45" s="61">
        <f>AA42-SUM(N14:N38)</f>
        <v>3670.9900000000007</v>
      </c>
      <c r="P45" s="61"/>
      <c r="Q45" s="61"/>
      <c r="R45" s="61"/>
      <c r="S45" s="61"/>
      <c r="T45" s="61"/>
      <c r="U45" s="61"/>
      <c r="V45" s="61"/>
      <c r="W45" s="61"/>
    </row>
    <row r="107" spans="14:15" x14ac:dyDescent="0.2">
      <c r="O107">
        <v>50</v>
      </c>
    </row>
    <row r="108" spans="14:15" x14ac:dyDescent="0.2">
      <c r="O108">
        <v>35.82</v>
      </c>
    </row>
    <row r="109" spans="14:15" x14ac:dyDescent="0.2">
      <c r="O109">
        <v>75</v>
      </c>
    </row>
    <row r="110" spans="14:15" x14ac:dyDescent="0.2">
      <c r="O110">
        <f>SUM(O107:O109)</f>
        <v>160.82</v>
      </c>
    </row>
    <row r="111" spans="14:15" x14ac:dyDescent="0.2">
      <c r="N111">
        <v>5554.31</v>
      </c>
    </row>
    <row r="112" spans="14:15" x14ac:dyDescent="0.2">
      <c r="N112">
        <f>N111-O110</f>
        <v>5393.4900000000007</v>
      </c>
    </row>
  </sheetData>
  <phoneticPr fontId="7" type="noConversion"/>
  <pageMargins left="0.7" right="0.7" top="0.75" bottom="0.75" header="0.3" footer="0.3"/>
  <pageSetup scale="24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A4D3-14DD-9446-8B8F-26FEA240CC41}">
  <dimension ref="B2:I42"/>
  <sheetViews>
    <sheetView tabSelected="1" topLeftCell="A2" workbookViewId="0">
      <selection activeCell="D44" sqref="D44"/>
    </sheetView>
  </sheetViews>
  <sheetFormatPr baseColWidth="10" defaultRowHeight="16" x14ac:dyDescent="0.2"/>
  <cols>
    <col min="2" max="2" width="44.1640625" customWidth="1"/>
    <col min="3" max="3" width="35.1640625" customWidth="1"/>
    <col min="4" max="4" width="20.83203125" customWidth="1"/>
    <col min="5" max="5" width="24.1640625" customWidth="1"/>
    <col min="6" max="6" width="18.6640625" customWidth="1"/>
    <col min="7" max="7" width="20" customWidth="1"/>
    <col min="8" max="8" width="18" customWidth="1"/>
    <col min="9" max="9" width="72" customWidth="1"/>
  </cols>
  <sheetData>
    <row r="2" spans="2:9" ht="68" x14ac:dyDescent="0.2">
      <c r="B2" s="147"/>
      <c r="C2" s="148"/>
      <c r="D2" s="138" t="s">
        <v>169</v>
      </c>
      <c r="E2" s="138" t="s">
        <v>170</v>
      </c>
      <c r="F2" s="138" t="s">
        <v>172</v>
      </c>
      <c r="G2" s="138" t="s">
        <v>174</v>
      </c>
      <c r="H2" s="138" t="s">
        <v>181</v>
      </c>
      <c r="I2" s="138" t="s">
        <v>83</v>
      </c>
    </row>
    <row r="3" spans="2:9" x14ac:dyDescent="0.2">
      <c r="B3" s="31" t="s">
        <v>1</v>
      </c>
      <c r="C3" s="75"/>
      <c r="D3" s="137"/>
      <c r="E3" s="137"/>
      <c r="F3" s="137"/>
      <c r="G3" s="96"/>
      <c r="H3" s="96"/>
      <c r="I3" s="8"/>
    </row>
    <row r="4" spans="2:9" x14ac:dyDescent="0.2">
      <c r="B4" s="32" t="s">
        <v>2</v>
      </c>
      <c r="C4" s="76" t="s">
        <v>3</v>
      </c>
      <c r="D4" s="33">
        <v>0</v>
      </c>
      <c r="E4" s="33">
        <v>0</v>
      </c>
      <c r="F4" s="33">
        <v>0</v>
      </c>
      <c r="G4" s="100">
        <v>0</v>
      </c>
      <c r="H4" s="100">
        <v>0</v>
      </c>
      <c r="I4" s="8"/>
    </row>
    <row r="5" spans="2:9" x14ac:dyDescent="0.2">
      <c r="B5" s="32" t="s">
        <v>4</v>
      </c>
      <c r="C5" s="76" t="s">
        <v>5</v>
      </c>
      <c r="D5" s="33">
        <v>1690</v>
      </c>
      <c r="E5" s="33">
        <v>1690</v>
      </c>
      <c r="F5" s="33">
        <v>1690</v>
      </c>
      <c r="G5" s="100">
        <v>1690</v>
      </c>
      <c r="H5" s="100">
        <v>1690</v>
      </c>
      <c r="I5" s="8"/>
    </row>
    <row r="6" spans="2:9" x14ac:dyDescent="0.2">
      <c r="B6" s="29" t="s">
        <v>7</v>
      </c>
      <c r="C6" s="76" t="s">
        <v>8</v>
      </c>
      <c r="D6" s="33">
        <v>400</v>
      </c>
      <c r="E6" s="33">
        <v>400</v>
      </c>
      <c r="F6" s="33">
        <v>400</v>
      </c>
      <c r="G6" s="100">
        <v>400</v>
      </c>
      <c r="H6" s="100">
        <v>400</v>
      </c>
      <c r="I6" s="8"/>
    </row>
    <row r="7" spans="2:9" x14ac:dyDescent="0.2">
      <c r="B7" s="29" t="s">
        <v>7</v>
      </c>
      <c r="C7" s="76" t="s">
        <v>9</v>
      </c>
      <c r="D7" s="33">
        <v>400</v>
      </c>
      <c r="E7" s="33">
        <v>400</v>
      </c>
      <c r="F7" s="33">
        <v>400</v>
      </c>
      <c r="G7" s="100">
        <v>400</v>
      </c>
      <c r="H7" s="100">
        <v>400</v>
      </c>
      <c r="I7" s="8"/>
    </row>
    <row r="8" spans="2:9" x14ac:dyDescent="0.2">
      <c r="B8" s="33"/>
      <c r="C8" s="76" t="s">
        <v>11</v>
      </c>
      <c r="D8" s="33">
        <v>300</v>
      </c>
      <c r="E8" s="33">
        <v>300</v>
      </c>
      <c r="F8" s="33">
        <v>300</v>
      </c>
      <c r="G8" s="100">
        <v>300</v>
      </c>
      <c r="H8" s="100">
        <v>300</v>
      </c>
      <c r="I8" s="8"/>
    </row>
    <row r="9" spans="2:9" x14ac:dyDescent="0.2">
      <c r="B9" s="29" t="s">
        <v>7</v>
      </c>
      <c r="C9" s="76" t="s">
        <v>13</v>
      </c>
      <c r="D9" s="33">
        <v>0</v>
      </c>
      <c r="E9" s="33">
        <v>0</v>
      </c>
      <c r="F9" s="33">
        <v>0</v>
      </c>
      <c r="G9" s="100">
        <v>0</v>
      </c>
      <c r="H9" s="100">
        <v>0</v>
      </c>
      <c r="I9" s="8"/>
    </row>
    <row r="10" spans="2:9" x14ac:dyDescent="0.2">
      <c r="B10" s="29" t="s">
        <v>7</v>
      </c>
      <c r="C10" s="76" t="s">
        <v>145</v>
      </c>
      <c r="D10" s="33">
        <v>100</v>
      </c>
      <c r="E10" s="33">
        <v>100</v>
      </c>
      <c r="F10" s="33">
        <v>100</v>
      </c>
      <c r="G10" s="100">
        <v>100</v>
      </c>
      <c r="H10" s="100">
        <v>100</v>
      </c>
      <c r="I10" s="8"/>
    </row>
    <row r="11" spans="2:9" x14ac:dyDescent="0.2">
      <c r="B11" s="2"/>
      <c r="C11" s="143" t="s">
        <v>176</v>
      </c>
      <c r="D11" s="144">
        <v>0</v>
      </c>
      <c r="E11" s="115">
        <v>240</v>
      </c>
      <c r="F11" s="115">
        <v>240</v>
      </c>
      <c r="G11" s="139">
        <v>240</v>
      </c>
      <c r="H11" s="139">
        <v>240</v>
      </c>
      <c r="I11" s="141" t="s">
        <v>179</v>
      </c>
    </row>
    <row r="12" spans="2:9" ht="17" thickBot="1" x14ac:dyDescent="0.25">
      <c r="B12" s="5" t="s">
        <v>15</v>
      </c>
      <c r="C12" s="23" t="s">
        <v>7</v>
      </c>
      <c r="D12" s="42">
        <f>SUM(D3:D11)</f>
        <v>2890</v>
      </c>
      <c r="E12" s="42">
        <f>SUM(E3:E11)</f>
        <v>3130</v>
      </c>
      <c r="F12" s="42">
        <f>SUM(F3:F11)</f>
        <v>3130</v>
      </c>
      <c r="G12" s="42">
        <f>SUM(G3:G11)</f>
        <v>3130</v>
      </c>
      <c r="H12" s="42">
        <f>SUM(H3:H11)</f>
        <v>3130</v>
      </c>
      <c r="I12" s="8"/>
    </row>
    <row r="13" spans="2:9" ht="17" thickTop="1" x14ac:dyDescent="0.2">
      <c r="B13" s="2"/>
      <c r="D13" s="2"/>
      <c r="I13" s="8"/>
    </row>
    <row r="14" spans="2:9" x14ac:dyDescent="0.2">
      <c r="B14" s="31" t="s">
        <v>16</v>
      </c>
      <c r="C14" s="75"/>
      <c r="D14" s="29"/>
      <c r="E14" s="29"/>
      <c r="F14" s="29"/>
      <c r="G14" s="99"/>
      <c r="H14" s="99"/>
      <c r="I14" s="8"/>
    </row>
    <row r="15" spans="2:9" x14ac:dyDescent="0.2">
      <c r="B15" s="32" t="s">
        <v>17</v>
      </c>
      <c r="C15" s="76" t="s">
        <v>18</v>
      </c>
      <c r="D15" s="33">
        <v>450</v>
      </c>
      <c r="E15" s="33">
        <v>450</v>
      </c>
      <c r="F15" s="33">
        <v>450</v>
      </c>
      <c r="G15" s="100">
        <v>450</v>
      </c>
      <c r="H15" s="100">
        <v>450</v>
      </c>
      <c r="I15" s="8"/>
    </row>
    <row r="16" spans="2:9" x14ac:dyDescent="0.2">
      <c r="B16" s="32"/>
      <c r="C16" s="76" t="s">
        <v>19</v>
      </c>
      <c r="D16" s="33">
        <v>300</v>
      </c>
      <c r="E16" s="33">
        <v>300</v>
      </c>
      <c r="F16" s="33">
        <v>300</v>
      </c>
      <c r="G16" s="100">
        <v>300</v>
      </c>
      <c r="H16" s="100">
        <v>300</v>
      </c>
      <c r="I16" s="8"/>
    </row>
    <row r="17" spans="2:9" x14ac:dyDescent="0.2">
      <c r="B17" s="32"/>
      <c r="C17" s="76" t="s">
        <v>21</v>
      </c>
      <c r="D17" s="33">
        <v>450</v>
      </c>
      <c r="E17" s="33">
        <v>450</v>
      </c>
      <c r="F17" s="33">
        <v>450</v>
      </c>
      <c r="G17" s="100">
        <v>450</v>
      </c>
      <c r="H17" s="100">
        <v>450</v>
      </c>
      <c r="I17" s="8"/>
    </row>
    <row r="18" spans="2:9" x14ac:dyDescent="0.2">
      <c r="B18" s="32"/>
      <c r="C18" s="76" t="s">
        <v>23</v>
      </c>
      <c r="D18" s="33">
        <v>0</v>
      </c>
      <c r="E18" s="33">
        <v>0</v>
      </c>
      <c r="F18" s="33">
        <v>0</v>
      </c>
      <c r="G18" s="100">
        <v>0</v>
      </c>
      <c r="H18" s="100">
        <v>0</v>
      </c>
      <c r="I18" s="8"/>
    </row>
    <row r="19" spans="2:9" x14ac:dyDescent="0.2">
      <c r="B19" s="33"/>
      <c r="C19" s="76" t="s">
        <v>25</v>
      </c>
      <c r="D19" s="33">
        <v>250</v>
      </c>
      <c r="E19" s="33">
        <v>250</v>
      </c>
      <c r="F19" s="33">
        <v>250</v>
      </c>
      <c r="G19" s="140">
        <v>0</v>
      </c>
      <c r="H19" s="140">
        <v>0</v>
      </c>
      <c r="I19" s="48" t="s">
        <v>180</v>
      </c>
    </row>
    <row r="20" spans="2:9" x14ac:dyDescent="0.2">
      <c r="B20" s="32"/>
      <c r="C20" s="76" t="s">
        <v>26</v>
      </c>
      <c r="D20" s="33">
        <v>200</v>
      </c>
      <c r="E20" s="33">
        <v>200</v>
      </c>
      <c r="F20" s="33">
        <v>200</v>
      </c>
      <c r="G20" s="140">
        <v>450</v>
      </c>
      <c r="H20" s="140">
        <v>450</v>
      </c>
      <c r="I20" s="48" t="s">
        <v>175</v>
      </c>
    </row>
    <row r="21" spans="2:9" x14ac:dyDescent="0.2">
      <c r="B21" s="29"/>
      <c r="C21" s="76" t="s">
        <v>27</v>
      </c>
      <c r="D21" s="33">
        <v>0</v>
      </c>
      <c r="E21" s="33">
        <v>0</v>
      </c>
      <c r="F21" s="33">
        <v>0</v>
      </c>
      <c r="G21" s="100">
        <v>0</v>
      </c>
      <c r="H21" s="100">
        <v>0</v>
      </c>
      <c r="I21" s="8"/>
    </row>
    <row r="22" spans="2:9" x14ac:dyDescent="0.2">
      <c r="B22" s="29"/>
      <c r="C22" s="76" t="s">
        <v>28</v>
      </c>
      <c r="D22" s="33">
        <v>200</v>
      </c>
      <c r="E22" s="33">
        <v>200</v>
      </c>
      <c r="F22" s="33">
        <v>200</v>
      </c>
      <c r="G22" s="100">
        <v>200</v>
      </c>
      <c r="H22" s="100">
        <v>200</v>
      </c>
      <c r="I22" s="8"/>
    </row>
    <row r="23" spans="2:9" x14ac:dyDescent="0.2">
      <c r="B23" s="29"/>
      <c r="C23" s="76" t="s">
        <v>52</v>
      </c>
      <c r="D23" s="33">
        <v>50</v>
      </c>
      <c r="E23" s="33">
        <v>50</v>
      </c>
      <c r="F23" s="33">
        <v>50</v>
      </c>
      <c r="G23" s="100">
        <v>50</v>
      </c>
      <c r="H23" s="100">
        <v>50</v>
      </c>
      <c r="I23" s="8"/>
    </row>
    <row r="24" spans="2:9" x14ac:dyDescent="0.2">
      <c r="B24" s="29"/>
      <c r="C24" s="145" t="s">
        <v>177</v>
      </c>
      <c r="D24" s="146">
        <v>0</v>
      </c>
      <c r="E24" s="110">
        <v>240</v>
      </c>
      <c r="F24" s="110">
        <v>240</v>
      </c>
      <c r="G24" s="140">
        <v>240</v>
      </c>
      <c r="H24" s="140">
        <f>240+250</f>
        <v>490</v>
      </c>
      <c r="I24" s="142" t="s">
        <v>171</v>
      </c>
    </row>
    <row r="25" spans="2:9" x14ac:dyDescent="0.2">
      <c r="B25" s="29"/>
      <c r="C25" s="75"/>
      <c r="D25" s="33"/>
      <c r="E25" s="33"/>
      <c r="F25" s="33"/>
      <c r="G25" s="100"/>
      <c r="H25" s="100"/>
      <c r="I25" s="8"/>
    </row>
    <row r="26" spans="2:9" x14ac:dyDescent="0.2">
      <c r="B26" s="32" t="s">
        <v>29</v>
      </c>
      <c r="C26" s="75"/>
      <c r="D26" s="33">
        <v>0</v>
      </c>
      <c r="E26" s="33">
        <v>0</v>
      </c>
      <c r="F26" s="33">
        <v>0</v>
      </c>
      <c r="G26" s="100">
        <v>0</v>
      </c>
      <c r="H26" s="100">
        <v>0</v>
      </c>
      <c r="I26" s="8"/>
    </row>
    <row r="27" spans="2:9" x14ac:dyDescent="0.2">
      <c r="B27" s="32"/>
      <c r="C27" s="75"/>
      <c r="D27" s="33"/>
      <c r="E27" s="33"/>
      <c r="F27" s="33"/>
      <c r="G27" s="100"/>
      <c r="H27" s="100"/>
      <c r="I27" s="8"/>
    </row>
    <row r="28" spans="2:9" x14ac:dyDescent="0.2">
      <c r="B28" s="32" t="s">
        <v>30</v>
      </c>
      <c r="C28" s="76" t="s">
        <v>31</v>
      </c>
      <c r="D28" s="33">
        <v>200</v>
      </c>
      <c r="E28" s="33">
        <v>200</v>
      </c>
      <c r="F28" s="33">
        <v>200</v>
      </c>
      <c r="G28" s="100">
        <v>200</v>
      </c>
      <c r="H28" s="100">
        <v>200</v>
      </c>
      <c r="I28" s="8"/>
    </row>
    <row r="29" spans="2:9" x14ac:dyDescent="0.2">
      <c r="B29" s="32"/>
      <c r="C29" s="76" t="s">
        <v>32</v>
      </c>
      <c r="D29" s="33">
        <v>0</v>
      </c>
      <c r="E29" s="33">
        <v>0</v>
      </c>
      <c r="F29" s="33">
        <v>0</v>
      </c>
      <c r="G29" s="100">
        <v>0</v>
      </c>
      <c r="H29" s="100">
        <v>0</v>
      </c>
      <c r="I29" s="8"/>
    </row>
    <row r="30" spans="2:9" x14ac:dyDescent="0.2">
      <c r="B30" s="32"/>
      <c r="C30" s="76" t="s">
        <v>34</v>
      </c>
      <c r="D30" s="33">
        <v>35</v>
      </c>
      <c r="E30" s="33">
        <v>35</v>
      </c>
      <c r="F30" s="33">
        <v>35</v>
      </c>
      <c r="G30" s="100">
        <v>35</v>
      </c>
      <c r="H30" s="100">
        <v>35</v>
      </c>
      <c r="I30" s="8"/>
    </row>
    <row r="31" spans="2:9" x14ac:dyDescent="0.2">
      <c r="B31" s="32" t="s">
        <v>7</v>
      </c>
      <c r="C31" s="76" t="s">
        <v>35</v>
      </c>
      <c r="D31" s="33">
        <v>130</v>
      </c>
      <c r="E31" s="33">
        <v>130</v>
      </c>
      <c r="F31" s="33">
        <v>130</v>
      </c>
      <c r="G31" s="100">
        <v>130</v>
      </c>
      <c r="H31" s="100">
        <v>130</v>
      </c>
      <c r="I31" s="8"/>
    </row>
    <row r="32" spans="2:9" x14ac:dyDescent="0.2">
      <c r="B32" s="32" t="s">
        <v>7</v>
      </c>
      <c r="C32" s="76" t="s">
        <v>36</v>
      </c>
      <c r="D32" s="33">
        <v>0</v>
      </c>
      <c r="E32" s="33">
        <v>0</v>
      </c>
      <c r="F32" s="33">
        <v>0</v>
      </c>
      <c r="G32" s="100">
        <v>0</v>
      </c>
      <c r="H32" s="100">
        <v>0</v>
      </c>
      <c r="I32" s="8"/>
    </row>
    <row r="33" spans="2:9" x14ac:dyDescent="0.2">
      <c r="B33" s="33"/>
      <c r="C33" s="76" t="s">
        <v>51</v>
      </c>
      <c r="D33" s="33">
        <v>90</v>
      </c>
      <c r="E33" s="33">
        <v>90</v>
      </c>
      <c r="F33" s="33">
        <v>90</v>
      </c>
      <c r="G33" s="100">
        <v>90</v>
      </c>
      <c r="H33" s="100">
        <v>90</v>
      </c>
      <c r="I33" s="8"/>
    </row>
    <row r="34" spans="2:9" x14ac:dyDescent="0.2">
      <c r="B34" s="33"/>
      <c r="C34" s="145" t="s">
        <v>178</v>
      </c>
      <c r="D34" s="146">
        <v>0</v>
      </c>
      <c r="E34" s="146">
        <v>0</v>
      </c>
      <c r="F34" s="110">
        <v>250</v>
      </c>
      <c r="G34" s="140">
        <v>300</v>
      </c>
      <c r="H34" s="140">
        <v>300</v>
      </c>
      <c r="I34" s="48" t="s">
        <v>173</v>
      </c>
    </row>
    <row r="35" spans="2:9" x14ac:dyDescent="0.2">
      <c r="B35" s="33"/>
      <c r="C35" s="75"/>
      <c r="D35" s="33"/>
      <c r="E35" s="33"/>
      <c r="F35" s="33"/>
      <c r="G35" s="100"/>
      <c r="H35" s="100"/>
      <c r="I35" s="8"/>
    </row>
    <row r="36" spans="2:9" x14ac:dyDescent="0.2">
      <c r="B36" s="32" t="s">
        <v>38</v>
      </c>
      <c r="C36" s="76" t="s">
        <v>39</v>
      </c>
      <c r="D36" s="33">
        <v>265</v>
      </c>
      <c r="E36" s="33">
        <v>265</v>
      </c>
      <c r="F36" s="33">
        <v>265</v>
      </c>
      <c r="G36" s="100">
        <v>265</v>
      </c>
      <c r="H36" s="100">
        <v>265</v>
      </c>
      <c r="I36" s="8"/>
    </row>
    <row r="37" spans="2:9" x14ac:dyDescent="0.2">
      <c r="B37" s="32"/>
      <c r="C37" s="76" t="s">
        <v>161</v>
      </c>
      <c r="D37" s="33">
        <v>132.5</v>
      </c>
      <c r="E37" s="33">
        <v>132.5</v>
      </c>
      <c r="F37" s="33">
        <v>132.5</v>
      </c>
      <c r="G37" s="100">
        <v>132.5</v>
      </c>
      <c r="H37" s="100">
        <v>132.5</v>
      </c>
      <c r="I37" s="8"/>
    </row>
    <row r="38" spans="2:9" x14ac:dyDescent="0.2">
      <c r="B38" s="29"/>
      <c r="C38" s="76" t="s">
        <v>42</v>
      </c>
      <c r="D38" s="33">
        <v>150</v>
      </c>
      <c r="E38" s="33">
        <v>150</v>
      </c>
      <c r="F38" s="33">
        <v>150</v>
      </c>
      <c r="G38" s="100">
        <v>150</v>
      </c>
      <c r="H38" s="100">
        <v>150</v>
      </c>
      <c r="I38" s="8"/>
    </row>
    <row r="39" spans="2:9" x14ac:dyDescent="0.2">
      <c r="B39" s="29"/>
      <c r="C39" s="76" t="s">
        <v>110</v>
      </c>
      <c r="D39" s="33">
        <v>18.5</v>
      </c>
      <c r="E39" s="33">
        <v>18.5</v>
      </c>
      <c r="F39" s="33">
        <v>18.5</v>
      </c>
      <c r="G39" s="100">
        <v>18.5</v>
      </c>
      <c r="H39" s="100">
        <v>18.5</v>
      </c>
      <c r="I39" s="8"/>
    </row>
    <row r="40" spans="2:9" ht="17" thickBot="1" x14ac:dyDescent="0.25">
      <c r="B40" s="5" t="s">
        <v>43</v>
      </c>
      <c r="C40" s="23" t="s">
        <v>7</v>
      </c>
      <c r="D40" s="42">
        <f>SUM(D14:D39)</f>
        <v>2921</v>
      </c>
      <c r="E40" s="42">
        <f>SUM(E14:E39)</f>
        <v>3161</v>
      </c>
      <c r="F40" s="42">
        <f>SUM(F14:F39)</f>
        <v>3411</v>
      </c>
      <c r="G40" s="42">
        <f>SUM(G14:G39)</f>
        <v>3461</v>
      </c>
      <c r="H40" s="42">
        <f>SUM(H14:H39)</f>
        <v>3711</v>
      </c>
      <c r="I40" s="8"/>
    </row>
    <row r="41" spans="2:9" ht="17" thickTop="1" x14ac:dyDescent="0.2"/>
    <row r="42" spans="2:9" x14ac:dyDescent="0.2">
      <c r="D42" s="136">
        <f>D12-D40</f>
        <v>-31</v>
      </c>
      <c r="E42" s="136">
        <f>E12-E40</f>
        <v>-31</v>
      </c>
      <c r="F42" s="136">
        <f>F12-F40</f>
        <v>-281</v>
      </c>
      <c r="G42" s="136">
        <f>G12-G40</f>
        <v>-331</v>
      </c>
      <c r="H42" s="136">
        <f>H12-H40</f>
        <v>-581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4591-E352-7041-8E1A-975DB567906D}">
  <dimension ref="A3:AL79"/>
  <sheetViews>
    <sheetView workbookViewId="0">
      <selection activeCell="Q51" sqref="Q51"/>
    </sheetView>
  </sheetViews>
  <sheetFormatPr baseColWidth="10" defaultRowHeight="16" x14ac:dyDescent="0.2"/>
  <cols>
    <col min="1" max="1" width="32.83203125" customWidth="1"/>
    <col min="15" max="15" width="54.1640625" customWidth="1"/>
    <col min="16" max="16" width="41.83203125" customWidth="1"/>
    <col min="17" max="17" width="24.33203125" customWidth="1"/>
  </cols>
  <sheetData>
    <row r="3" spans="1:35" x14ac:dyDescent="0.2">
      <c r="A3" t="s">
        <v>140</v>
      </c>
      <c r="R3" s="26" t="s">
        <v>3</v>
      </c>
      <c r="S3" s="26" t="s">
        <v>5</v>
      </c>
      <c r="T3" s="26" t="s">
        <v>8</v>
      </c>
      <c r="U3" s="26" t="s">
        <v>9</v>
      </c>
      <c r="V3" s="26" t="s">
        <v>11</v>
      </c>
      <c r="W3" s="26" t="s">
        <v>13</v>
      </c>
      <c r="X3" s="26" t="s">
        <v>14</v>
      </c>
      <c r="AG3" t="s">
        <v>134</v>
      </c>
      <c r="AH3" s="66">
        <v>2466.2399999999998</v>
      </c>
      <c r="AI3" s="61"/>
    </row>
    <row r="4" spans="1:35" x14ac:dyDescent="0.2">
      <c r="B4" s="64"/>
      <c r="C4" s="64"/>
      <c r="P4" t="s">
        <v>130</v>
      </c>
      <c r="R4" s="61">
        <v>5</v>
      </c>
      <c r="S4" s="62">
        <v>1160</v>
      </c>
      <c r="T4" s="61"/>
      <c r="U4" s="61"/>
      <c r="V4" s="61"/>
      <c r="W4" s="61"/>
      <c r="X4" s="61">
        <v>15</v>
      </c>
      <c r="AF4" s="61">
        <f>SUM(R4:AE4)</f>
        <v>1180</v>
      </c>
      <c r="AG4" s="61">
        <f t="shared" ref="AG4:AG12" si="0">AF4-AF20</f>
        <v>1145</v>
      </c>
      <c r="AH4" s="65">
        <f>AH3+AG4</f>
        <v>3611.24</v>
      </c>
      <c r="AI4" t="s">
        <v>130</v>
      </c>
    </row>
    <row r="5" spans="1:35" x14ac:dyDescent="0.2">
      <c r="B5" s="64"/>
      <c r="C5" s="64"/>
      <c r="N5" t="s">
        <v>126</v>
      </c>
      <c r="P5" t="s">
        <v>128</v>
      </c>
      <c r="R5" s="61">
        <v>10</v>
      </c>
      <c r="S5" s="61">
        <v>100</v>
      </c>
      <c r="T5" s="61"/>
      <c r="U5" s="61"/>
      <c r="V5" s="61"/>
      <c r="W5" s="61">
        <v>69</v>
      </c>
      <c r="X5" s="61"/>
      <c r="AF5" s="61">
        <f t="shared" ref="AF5:AF12" si="1">SUM(R5:AE5)</f>
        <v>179</v>
      </c>
      <c r="AG5" s="61">
        <f t="shared" si="0"/>
        <v>160.5</v>
      </c>
      <c r="AH5" s="65">
        <f>AH4+AG5</f>
        <v>3771.74</v>
      </c>
      <c r="AI5" t="s">
        <v>128</v>
      </c>
    </row>
    <row r="6" spans="1:35" x14ac:dyDescent="0.2">
      <c r="B6" s="64"/>
      <c r="C6" s="64"/>
      <c r="P6" t="s">
        <v>126</v>
      </c>
      <c r="R6" s="61"/>
      <c r="S6" s="61"/>
      <c r="T6" s="61">
        <v>541</v>
      </c>
      <c r="U6" s="61"/>
      <c r="V6" s="61"/>
      <c r="W6" s="61"/>
      <c r="X6" s="61"/>
      <c r="AF6" s="61">
        <f t="shared" si="1"/>
        <v>541</v>
      </c>
      <c r="AG6" s="61">
        <f t="shared" si="0"/>
        <v>541</v>
      </c>
      <c r="AH6" s="65">
        <f t="shared" ref="AH6:AH13" si="2">AH5+AG6</f>
        <v>4312.74</v>
      </c>
      <c r="AI6" t="s">
        <v>126</v>
      </c>
    </row>
    <row r="7" spans="1:35" x14ac:dyDescent="0.2">
      <c r="B7" s="64"/>
      <c r="C7" s="64"/>
      <c r="P7" t="s">
        <v>125</v>
      </c>
      <c r="R7" s="65">
        <v>75</v>
      </c>
      <c r="S7" s="65">
        <f>210+90+30</f>
        <v>330</v>
      </c>
      <c r="T7" s="65"/>
      <c r="U7" s="65"/>
      <c r="V7" s="65"/>
      <c r="W7" s="65"/>
      <c r="X7" s="65"/>
      <c r="Y7" s="68"/>
      <c r="Z7" s="68"/>
      <c r="AA7" s="68"/>
      <c r="AB7" s="68"/>
      <c r="AC7" s="68"/>
      <c r="AD7" s="68"/>
      <c r="AE7" s="68"/>
      <c r="AF7" s="65">
        <f t="shared" si="1"/>
        <v>405</v>
      </c>
      <c r="AG7" s="61">
        <f t="shared" si="0"/>
        <v>64.06</v>
      </c>
      <c r="AH7" s="65">
        <f t="shared" si="2"/>
        <v>4376.8</v>
      </c>
      <c r="AI7" t="s">
        <v>125</v>
      </c>
    </row>
    <row r="8" spans="1:35" x14ac:dyDescent="0.2">
      <c r="B8" s="64"/>
      <c r="C8" s="64"/>
      <c r="P8" t="s">
        <v>123</v>
      </c>
      <c r="R8" s="61"/>
      <c r="S8" s="61">
        <v>75</v>
      </c>
      <c r="T8" s="61"/>
      <c r="U8" s="61">
        <v>382</v>
      </c>
      <c r="V8" s="61"/>
      <c r="W8" s="61"/>
      <c r="X8" s="61"/>
      <c r="AF8" s="61">
        <f t="shared" si="1"/>
        <v>457</v>
      </c>
      <c r="AG8" s="61">
        <f t="shared" si="0"/>
        <v>457</v>
      </c>
      <c r="AH8" s="65">
        <f t="shared" si="2"/>
        <v>4833.8</v>
      </c>
      <c r="AI8" t="s">
        <v>123</v>
      </c>
    </row>
    <row r="9" spans="1:35" x14ac:dyDescent="0.2">
      <c r="B9" s="64"/>
      <c r="C9" s="64"/>
      <c r="P9" t="s">
        <v>122</v>
      </c>
      <c r="R9" s="61"/>
      <c r="S9" s="61"/>
      <c r="T9" s="61"/>
      <c r="U9" s="61"/>
      <c r="V9" s="61">
        <v>190</v>
      </c>
      <c r="W9" s="61"/>
      <c r="X9" s="61"/>
      <c r="AF9" s="61">
        <f t="shared" si="1"/>
        <v>190</v>
      </c>
      <c r="AG9" s="61">
        <f t="shared" si="0"/>
        <v>-331.70000000000005</v>
      </c>
      <c r="AH9" s="65">
        <f t="shared" si="2"/>
        <v>4502.1000000000004</v>
      </c>
      <c r="AI9" t="s">
        <v>122</v>
      </c>
    </row>
    <row r="10" spans="1:35" x14ac:dyDescent="0.2">
      <c r="B10" s="64"/>
      <c r="C10" s="64"/>
      <c r="P10" t="s">
        <v>120</v>
      </c>
      <c r="R10" s="61"/>
      <c r="S10" s="61"/>
      <c r="T10" s="61"/>
      <c r="U10" s="61"/>
      <c r="V10" s="61"/>
      <c r="W10" s="61"/>
      <c r="X10" s="61"/>
      <c r="AF10" s="61">
        <f t="shared" si="1"/>
        <v>0</v>
      </c>
      <c r="AG10" s="61">
        <f t="shared" si="0"/>
        <v>0</v>
      </c>
      <c r="AH10" s="65">
        <f t="shared" si="2"/>
        <v>4502.1000000000004</v>
      </c>
      <c r="AI10" t="s">
        <v>120</v>
      </c>
    </row>
    <row r="11" spans="1:35" x14ac:dyDescent="0.2">
      <c r="B11" s="64"/>
      <c r="C11" s="64"/>
      <c r="P11" t="s">
        <v>119</v>
      </c>
      <c r="R11" s="61"/>
      <c r="S11" s="61"/>
      <c r="T11" s="61"/>
      <c r="U11" s="61"/>
      <c r="V11" s="61"/>
      <c r="W11" s="61"/>
      <c r="X11" s="61"/>
      <c r="AF11" s="61">
        <f t="shared" si="1"/>
        <v>0</v>
      </c>
      <c r="AG11" s="61">
        <f t="shared" si="0"/>
        <v>0</v>
      </c>
      <c r="AH11" s="65">
        <f t="shared" si="2"/>
        <v>4502.1000000000004</v>
      </c>
      <c r="AI11" t="s">
        <v>119</v>
      </c>
    </row>
    <row r="12" spans="1:35" x14ac:dyDescent="0.2">
      <c r="B12" s="64"/>
      <c r="C12" s="64"/>
      <c r="P12" t="s">
        <v>118</v>
      </c>
      <c r="R12" s="61"/>
      <c r="S12" s="61"/>
      <c r="T12" s="61"/>
      <c r="U12" s="61"/>
      <c r="V12" s="61">
        <v>115</v>
      </c>
      <c r="W12" s="61"/>
      <c r="X12" s="61"/>
      <c r="AF12" s="61">
        <f t="shared" si="1"/>
        <v>115</v>
      </c>
      <c r="AG12" s="61">
        <f t="shared" si="0"/>
        <v>-157</v>
      </c>
      <c r="AH12" s="65">
        <f t="shared" si="2"/>
        <v>4345.1000000000004</v>
      </c>
      <c r="AI12" t="s">
        <v>118</v>
      </c>
    </row>
    <row r="13" spans="1:35" x14ac:dyDescent="0.2">
      <c r="B13" s="64"/>
      <c r="C13" s="64"/>
      <c r="P13" t="s">
        <v>116</v>
      </c>
      <c r="R13" s="61"/>
      <c r="S13" s="61"/>
      <c r="T13" s="61"/>
      <c r="U13" s="61"/>
      <c r="V13" s="61"/>
      <c r="W13" s="61"/>
      <c r="X13" s="61"/>
      <c r="AF13" s="61"/>
      <c r="AG13" s="61"/>
      <c r="AH13" s="65">
        <f t="shared" si="2"/>
        <v>4345.1000000000004</v>
      </c>
      <c r="AI13" t="s">
        <v>116</v>
      </c>
    </row>
    <row r="14" spans="1:35" x14ac:dyDescent="0.2">
      <c r="B14" s="64"/>
      <c r="C14" s="64"/>
      <c r="P14" t="s">
        <v>115</v>
      </c>
      <c r="R14" s="61"/>
      <c r="S14" s="61"/>
      <c r="T14" s="61"/>
      <c r="U14" s="61"/>
      <c r="V14" s="61"/>
      <c r="W14" s="61"/>
      <c r="X14" s="61"/>
      <c r="AF14" s="61"/>
      <c r="AH14" s="61"/>
      <c r="AI14" t="s">
        <v>115</v>
      </c>
    </row>
    <row r="15" spans="1:35" x14ac:dyDescent="0.2">
      <c r="B15" s="64"/>
      <c r="C15" s="64"/>
      <c r="P15" t="s">
        <v>114</v>
      </c>
      <c r="R15" s="61"/>
      <c r="S15" s="61"/>
      <c r="T15" s="61"/>
      <c r="U15" s="61"/>
      <c r="V15" s="61"/>
      <c r="W15" s="61"/>
      <c r="X15" s="61"/>
      <c r="AF15" s="61"/>
      <c r="AH15" s="61"/>
      <c r="AI15" t="s">
        <v>114</v>
      </c>
    </row>
    <row r="16" spans="1:35" ht="17" thickBot="1" x14ac:dyDescent="0.25">
      <c r="B16" s="64"/>
      <c r="C16" s="64"/>
      <c r="R16" s="63">
        <f t="shared" ref="R16:X16" si="3">SUM(R4:R15)</f>
        <v>90</v>
      </c>
      <c r="S16" s="63">
        <f t="shared" si="3"/>
        <v>1665</v>
      </c>
      <c r="T16" s="67">
        <f t="shared" si="3"/>
        <v>541</v>
      </c>
      <c r="U16" s="63">
        <f t="shared" si="3"/>
        <v>382</v>
      </c>
      <c r="V16" s="63">
        <f t="shared" si="3"/>
        <v>305</v>
      </c>
      <c r="W16" s="63">
        <f t="shared" si="3"/>
        <v>69</v>
      </c>
      <c r="X16" s="63">
        <f t="shared" si="3"/>
        <v>15</v>
      </c>
      <c r="AF16" s="63">
        <f t="shared" ref="AF16" si="4">SUM(AF4:AF15)</f>
        <v>3067</v>
      </c>
      <c r="AG16" s="70">
        <f>SUM(AG4:AG13)</f>
        <v>1878.86</v>
      </c>
      <c r="AH16" s="66">
        <f>AH3+AG16</f>
        <v>4345.0999999999995</v>
      </c>
    </row>
    <row r="17" spans="1:38" ht="17" thickTop="1" x14ac:dyDescent="0.2">
      <c r="B17" s="64"/>
      <c r="C17" s="64"/>
      <c r="Q17" s="91" t="s">
        <v>133</v>
      </c>
      <c r="R17" s="61">
        <v>90</v>
      </c>
      <c r="S17" s="61">
        <v>1665</v>
      </c>
      <c r="T17" s="62">
        <v>522.5</v>
      </c>
      <c r="U17" s="61">
        <v>382</v>
      </c>
      <c r="V17" s="61">
        <v>305</v>
      </c>
      <c r="W17" s="61">
        <v>69</v>
      </c>
      <c r="X17" s="61">
        <v>15</v>
      </c>
      <c r="AF17" s="61"/>
      <c r="AG17" s="61"/>
      <c r="AH17" s="61"/>
    </row>
    <row r="18" spans="1:38" x14ac:dyDescent="0.2">
      <c r="B18" s="64"/>
      <c r="C18" s="64"/>
      <c r="Q18" s="91"/>
      <c r="T18" s="62">
        <f>T16-T17</f>
        <v>18.5</v>
      </c>
      <c r="AF18" s="61"/>
      <c r="AG18" s="61"/>
      <c r="AH18" s="61"/>
    </row>
    <row r="19" spans="1:38" x14ac:dyDescent="0.2">
      <c r="B19" s="64"/>
      <c r="C19" s="64"/>
      <c r="Q19" s="91"/>
      <c r="R19" s="26" t="s">
        <v>18</v>
      </c>
      <c r="S19" s="26" t="s">
        <v>19</v>
      </c>
      <c r="T19" s="26" t="s">
        <v>21</v>
      </c>
      <c r="U19" s="26" t="s">
        <v>23</v>
      </c>
      <c r="V19" s="26" t="s">
        <v>25</v>
      </c>
      <c r="W19" s="26" t="s">
        <v>26</v>
      </c>
      <c r="X19" s="26" t="s">
        <v>27</v>
      </c>
      <c r="Y19" s="26" t="s">
        <v>28</v>
      </c>
      <c r="Z19" s="26" t="s">
        <v>117</v>
      </c>
      <c r="AA19" s="26" t="s">
        <v>124</v>
      </c>
      <c r="AB19" s="26" t="s">
        <v>127</v>
      </c>
      <c r="AC19" s="26" t="s">
        <v>129</v>
      </c>
      <c r="AD19" s="26" t="s">
        <v>121</v>
      </c>
      <c r="AE19" s="26" t="s">
        <v>132</v>
      </c>
      <c r="AF19" s="61"/>
      <c r="AG19" s="61" t="s">
        <v>131</v>
      </c>
      <c r="AH19" s="61"/>
    </row>
    <row r="20" spans="1:38" x14ac:dyDescent="0.2">
      <c r="B20" s="64"/>
      <c r="C20" s="64"/>
      <c r="Q20" s="91" t="s">
        <v>130</v>
      </c>
      <c r="Z20" s="61"/>
      <c r="AC20" s="61">
        <v>35</v>
      </c>
      <c r="AF20" s="61">
        <f>SUM(R20:AE20)</f>
        <v>35</v>
      </c>
      <c r="AH20" s="61"/>
    </row>
    <row r="21" spans="1:38" x14ac:dyDescent="0.2">
      <c r="A21" t="s">
        <v>144</v>
      </c>
      <c r="B21" s="64"/>
      <c r="C21" s="64"/>
      <c r="Q21" s="91" t="s">
        <v>128</v>
      </c>
      <c r="Z21" s="61"/>
      <c r="AB21" s="61">
        <v>18.5</v>
      </c>
      <c r="AC21" s="61"/>
      <c r="AF21" s="61">
        <f t="shared" ref="AF21:AF31" si="5">SUM(R21:AE21)</f>
        <v>18.5</v>
      </c>
      <c r="AG21" s="61"/>
      <c r="AH21" s="61"/>
    </row>
    <row r="22" spans="1:38" x14ac:dyDescent="0.2">
      <c r="B22" s="64"/>
      <c r="C22" s="64"/>
      <c r="Q22" s="91" t="s">
        <v>126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>
        <f t="shared" si="5"/>
        <v>0</v>
      </c>
      <c r="AG22" s="61"/>
      <c r="AH22" s="61"/>
    </row>
    <row r="23" spans="1:38" x14ac:dyDescent="0.2">
      <c r="B23" s="64"/>
      <c r="C23" s="64"/>
      <c r="Q23" s="91" t="s">
        <v>125</v>
      </c>
      <c r="R23" s="65"/>
      <c r="S23" s="65">
        <v>125</v>
      </c>
      <c r="T23" s="65"/>
      <c r="U23" s="65"/>
      <c r="V23" s="65"/>
      <c r="W23" s="65"/>
      <c r="X23" s="65"/>
      <c r="Y23" s="65"/>
      <c r="Z23" s="65"/>
      <c r="AA23" s="65">
        <v>30</v>
      </c>
      <c r="AB23" s="65"/>
      <c r="AC23" s="65"/>
      <c r="AD23" s="65"/>
      <c r="AE23" s="65">
        <v>185.94</v>
      </c>
      <c r="AF23" s="65">
        <f t="shared" si="5"/>
        <v>340.94</v>
      </c>
      <c r="AG23" s="61"/>
      <c r="AH23" s="61"/>
      <c r="AJ23" s="29"/>
      <c r="AK23" s="8"/>
      <c r="AL23" s="25"/>
    </row>
    <row r="24" spans="1:38" x14ac:dyDescent="0.2">
      <c r="B24" s="64"/>
      <c r="C24" s="64"/>
      <c r="Q24" s="91" t="s">
        <v>123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>
        <f t="shared" si="5"/>
        <v>0</v>
      </c>
      <c r="AG24" s="61"/>
      <c r="AH24" s="61"/>
      <c r="AJ24" s="31" t="s">
        <v>1</v>
      </c>
      <c r="AK24" s="8"/>
      <c r="AL24" s="25"/>
    </row>
    <row r="25" spans="1:38" x14ac:dyDescent="0.2">
      <c r="B25" s="64"/>
      <c r="C25" s="64"/>
      <c r="Q25" s="91" t="s">
        <v>122</v>
      </c>
      <c r="R25" s="61"/>
      <c r="S25" s="61"/>
      <c r="T25" s="61">
        <v>266.5</v>
      </c>
      <c r="U25" s="61"/>
      <c r="V25" s="61"/>
      <c r="W25" s="61"/>
      <c r="X25" s="61"/>
      <c r="Y25" s="61">
        <v>200</v>
      </c>
      <c r="Z25" s="61"/>
      <c r="AA25" s="61"/>
      <c r="AB25" s="61"/>
      <c r="AC25" s="61"/>
      <c r="AD25" s="61">
        <v>55.2</v>
      </c>
      <c r="AE25" s="61"/>
      <c r="AF25" s="61">
        <f t="shared" si="5"/>
        <v>521.70000000000005</v>
      </c>
      <c r="AH25" s="61"/>
      <c r="AJ25" s="32" t="s">
        <v>2</v>
      </c>
      <c r="AK25" s="26" t="s">
        <v>3</v>
      </c>
      <c r="AL25" s="26">
        <v>5</v>
      </c>
    </row>
    <row r="26" spans="1:38" x14ac:dyDescent="0.2">
      <c r="B26" s="64"/>
      <c r="C26" s="64"/>
      <c r="Q26" s="91" t="s">
        <v>120</v>
      </c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>
        <f t="shared" si="5"/>
        <v>0</v>
      </c>
      <c r="AG26" s="61"/>
      <c r="AH26" s="61"/>
      <c r="AJ26" s="32" t="s">
        <v>4</v>
      </c>
      <c r="AK26" s="26" t="s">
        <v>5</v>
      </c>
      <c r="AL26" s="26">
        <v>1560</v>
      </c>
    </row>
    <row r="27" spans="1:38" x14ac:dyDescent="0.2">
      <c r="Q27" s="91" t="s">
        <v>119</v>
      </c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>
        <f t="shared" si="5"/>
        <v>0</v>
      </c>
      <c r="AG27" s="61"/>
      <c r="AH27" s="61"/>
      <c r="AJ27" s="29" t="s">
        <v>7</v>
      </c>
      <c r="AK27" s="26" t="s">
        <v>8</v>
      </c>
      <c r="AL27" s="26">
        <v>300</v>
      </c>
    </row>
    <row r="28" spans="1:38" x14ac:dyDescent="0.2">
      <c r="Q28" s="91" t="s">
        <v>118</v>
      </c>
      <c r="R28" s="61"/>
      <c r="S28" s="61">
        <v>150</v>
      </c>
      <c r="T28" s="61"/>
      <c r="U28" s="61"/>
      <c r="V28" s="61"/>
      <c r="W28" s="61"/>
      <c r="X28" s="61"/>
      <c r="Y28" s="61"/>
      <c r="Z28" s="61">
        <v>122</v>
      </c>
      <c r="AA28" s="61"/>
      <c r="AB28" s="61"/>
      <c r="AC28" s="61"/>
      <c r="AD28" s="61"/>
      <c r="AE28" s="61"/>
      <c r="AF28" s="61">
        <f t="shared" si="5"/>
        <v>272</v>
      </c>
      <c r="AG28" s="61" t="s">
        <v>117</v>
      </c>
      <c r="AH28" s="61"/>
      <c r="AJ28" s="29" t="s">
        <v>7</v>
      </c>
      <c r="AK28" s="26" t="s">
        <v>9</v>
      </c>
      <c r="AL28" s="26">
        <v>300</v>
      </c>
    </row>
    <row r="29" spans="1:38" x14ac:dyDescent="0.2">
      <c r="Q29" s="91" t="s">
        <v>116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>
        <f t="shared" si="5"/>
        <v>0</v>
      </c>
      <c r="AG29" s="61"/>
      <c r="AH29" s="61"/>
      <c r="AJ29" s="33"/>
      <c r="AK29" s="26" t="s">
        <v>11</v>
      </c>
      <c r="AL29" s="26">
        <v>210</v>
      </c>
    </row>
    <row r="30" spans="1:38" x14ac:dyDescent="0.2">
      <c r="A30" t="s">
        <v>143</v>
      </c>
      <c r="Q30" s="91" t="s">
        <v>115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>
        <f t="shared" si="5"/>
        <v>0</v>
      </c>
      <c r="AG30" s="61"/>
      <c r="AH30" s="61"/>
      <c r="AJ30" s="29" t="s">
        <v>7</v>
      </c>
      <c r="AK30" s="26" t="s">
        <v>13</v>
      </c>
      <c r="AL30" s="26">
        <v>69</v>
      </c>
    </row>
    <row r="31" spans="1:38" x14ac:dyDescent="0.2">
      <c r="A31" t="s">
        <v>136</v>
      </c>
      <c r="Q31" s="91" t="s">
        <v>114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>
        <f t="shared" si="5"/>
        <v>0</v>
      </c>
      <c r="AG31" s="61"/>
      <c r="AH31" s="61"/>
      <c r="AJ31" s="29" t="s">
        <v>7</v>
      </c>
      <c r="AK31" s="26" t="s">
        <v>14</v>
      </c>
      <c r="AL31" s="8"/>
    </row>
    <row r="32" spans="1:38" ht="17" thickBot="1" x14ac:dyDescent="0.25">
      <c r="R32" s="63">
        <f t="shared" ref="R32:AA32" si="6">SUM(R20:R31)</f>
        <v>0</v>
      </c>
      <c r="S32" s="63">
        <f t="shared" si="6"/>
        <v>275</v>
      </c>
      <c r="T32" s="63">
        <f t="shared" si="6"/>
        <v>266.5</v>
      </c>
      <c r="U32" s="63">
        <f t="shared" si="6"/>
        <v>0</v>
      </c>
      <c r="V32" s="63">
        <f t="shared" si="6"/>
        <v>0</v>
      </c>
      <c r="W32" s="63">
        <f t="shared" si="6"/>
        <v>0</v>
      </c>
      <c r="X32" s="63">
        <f t="shared" si="6"/>
        <v>0</v>
      </c>
      <c r="Y32" s="63">
        <f t="shared" si="6"/>
        <v>200</v>
      </c>
      <c r="Z32" s="63">
        <f t="shared" si="6"/>
        <v>122</v>
      </c>
      <c r="AA32" s="63">
        <f t="shared" si="6"/>
        <v>30</v>
      </c>
      <c r="AB32" s="63"/>
      <c r="AC32" s="63"/>
      <c r="AD32" s="63"/>
      <c r="AE32" s="63"/>
      <c r="AF32" s="63">
        <f>SUM(AF20:AF31)</f>
        <v>1188.1400000000001</v>
      </c>
      <c r="AG32" s="61"/>
      <c r="AH32" s="61">
        <f>SUM(R32:AF32)</f>
        <v>2081.6400000000003</v>
      </c>
      <c r="AJ32" s="5" t="s">
        <v>15</v>
      </c>
      <c r="AK32" s="23" t="s">
        <v>7</v>
      </c>
      <c r="AL32" s="7">
        <f>SUM(AL25:AL31)</f>
        <v>2444</v>
      </c>
    </row>
    <row r="33" spans="1:38" ht="17" thickTop="1" x14ac:dyDescent="0.2">
      <c r="R33" s="61">
        <v>0</v>
      </c>
      <c r="S33" s="62">
        <v>125</v>
      </c>
      <c r="T33">
        <v>266.5</v>
      </c>
      <c r="AF33" s="61"/>
      <c r="AG33" s="61"/>
      <c r="AH33" s="61"/>
      <c r="AJ33" s="2"/>
      <c r="AL33" s="44"/>
    </row>
    <row r="34" spans="1:38" x14ac:dyDescent="0.2">
      <c r="AF34" s="61"/>
      <c r="AG34" s="61"/>
      <c r="AH34" s="61"/>
      <c r="AJ34" s="31" t="s">
        <v>16</v>
      </c>
      <c r="AK34" s="8"/>
      <c r="AL34" s="25"/>
    </row>
    <row r="35" spans="1:38" x14ac:dyDescent="0.2">
      <c r="S35" s="61"/>
      <c r="AF35" s="61">
        <f>1169</f>
        <v>1169</v>
      </c>
      <c r="AG35" s="61"/>
      <c r="AH35" s="61"/>
      <c r="AJ35" s="32" t="s">
        <v>17</v>
      </c>
      <c r="AK35" s="26" t="s">
        <v>18</v>
      </c>
      <c r="AL35" s="26">
        <v>450</v>
      </c>
    </row>
    <row r="36" spans="1:38" x14ac:dyDescent="0.2">
      <c r="AF36" s="61">
        <f>AF32-AF35</f>
        <v>19.1400000000001</v>
      </c>
      <c r="AG36" s="61"/>
      <c r="AH36" s="61"/>
      <c r="AJ36" s="32"/>
      <c r="AK36" s="26" t="s">
        <v>19</v>
      </c>
      <c r="AL36" s="26">
        <v>375</v>
      </c>
    </row>
    <row r="37" spans="1:38" x14ac:dyDescent="0.2">
      <c r="AF37" s="61"/>
      <c r="AG37" s="61"/>
      <c r="AH37" s="61"/>
      <c r="AJ37" s="32"/>
      <c r="AK37" s="26" t="s">
        <v>21</v>
      </c>
      <c r="AL37" s="26">
        <v>300</v>
      </c>
    </row>
    <row r="38" spans="1:38" x14ac:dyDescent="0.2">
      <c r="AF38" s="61"/>
      <c r="AG38" s="61"/>
      <c r="AH38" s="61"/>
      <c r="AJ38" s="32"/>
      <c r="AK38" s="26" t="s">
        <v>23</v>
      </c>
      <c r="AL38" s="26">
        <v>30</v>
      </c>
    </row>
    <row r="39" spans="1:38" x14ac:dyDescent="0.2">
      <c r="A39" t="s">
        <v>142</v>
      </c>
      <c r="AF39" s="61"/>
      <c r="AG39" s="61"/>
      <c r="AH39" s="61"/>
      <c r="AJ39" s="33"/>
      <c r="AK39" s="26" t="s">
        <v>25</v>
      </c>
      <c r="AL39" s="26">
        <v>250</v>
      </c>
    </row>
    <row r="40" spans="1:38" x14ac:dyDescent="0.2">
      <c r="A40" t="s">
        <v>137</v>
      </c>
      <c r="AF40" s="61"/>
      <c r="AG40" s="61"/>
      <c r="AH40" s="61"/>
      <c r="AJ40" s="32"/>
      <c r="AK40" s="26" t="s">
        <v>26</v>
      </c>
      <c r="AL40" s="26">
        <v>200</v>
      </c>
    </row>
    <row r="41" spans="1:38" x14ac:dyDescent="0.2">
      <c r="O41" s="92"/>
      <c r="P41" s="92"/>
      <c r="Q41" s="94" t="s">
        <v>153</v>
      </c>
      <c r="R41" s="15" t="s">
        <v>130</v>
      </c>
      <c r="S41" s="15" t="s">
        <v>128</v>
      </c>
      <c r="T41" s="15" t="s">
        <v>126</v>
      </c>
      <c r="U41" s="15" t="s">
        <v>125</v>
      </c>
      <c r="V41" s="15" t="s">
        <v>123</v>
      </c>
      <c r="W41" s="15" t="s">
        <v>122</v>
      </c>
      <c r="X41" s="15" t="s">
        <v>120</v>
      </c>
      <c r="Y41" s="15" t="s">
        <v>119</v>
      </c>
      <c r="Z41" s="15" t="s">
        <v>118</v>
      </c>
      <c r="AA41" s="15" t="s">
        <v>116</v>
      </c>
      <c r="AB41" s="15" t="s">
        <v>115</v>
      </c>
      <c r="AC41" s="15" t="s">
        <v>114</v>
      </c>
      <c r="AD41" s="15"/>
      <c r="AE41" s="15"/>
      <c r="AF41" s="88"/>
      <c r="AG41" s="61"/>
      <c r="AH41" s="61"/>
      <c r="AJ41" s="29"/>
      <c r="AK41" s="26" t="s">
        <v>27</v>
      </c>
      <c r="AL41" s="26">
        <v>0</v>
      </c>
    </row>
    <row r="42" spans="1:38" x14ac:dyDescent="0.2">
      <c r="O42" s="31" t="s">
        <v>1</v>
      </c>
      <c r="P42" s="8"/>
      <c r="AG42" s="61"/>
      <c r="AH42" s="61"/>
      <c r="AJ42" s="29"/>
      <c r="AK42" s="26" t="s">
        <v>28</v>
      </c>
      <c r="AL42" s="26">
        <v>150</v>
      </c>
    </row>
    <row r="43" spans="1:38" x14ac:dyDescent="0.2">
      <c r="O43" s="32" t="s">
        <v>2</v>
      </c>
      <c r="P43" s="26" t="s">
        <v>3</v>
      </c>
      <c r="Q43" s="61">
        <f>SUM(R43:AD43)</f>
        <v>90</v>
      </c>
      <c r="R43" s="61">
        <v>5</v>
      </c>
      <c r="S43" s="61">
        <v>10</v>
      </c>
      <c r="T43" s="61"/>
      <c r="U43" s="61">
        <v>75</v>
      </c>
      <c r="V43" s="61"/>
      <c r="W43" s="61"/>
      <c r="AB43" s="87"/>
      <c r="AC43" s="87"/>
      <c r="AF43" s="61">
        <f>SUM(R43:AE43)</f>
        <v>90</v>
      </c>
      <c r="AG43" s="61"/>
      <c r="AH43" s="61"/>
      <c r="AJ43" s="29"/>
      <c r="AK43" s="26" t="s">
        <v>52</v>
      </c>
      <c r="AL43" s="26"/>
    </row>
    <row r="44" spans="1:38" x14ac:dyDescent="0.2">
      <c r="O44" s="32" t="s">
        <v>4</v>
      </c>
      <c r="P44" s="26" t="s">
        <v>5</v>
      </c>
      <c r="Q44" s="61">
        <f t="shared" ref="Q44:Q49" si="7">SUM(R44:AD44)</f>
        <v>1665</v>
      </c>
      <c r="R44" s="61">
        <v>1160</v>
      </c>
      <c r="S44" s="61">
        <v>100</v>
      </c>
      <c r="T44" s="61"/>
      <c r="U44" s="61">
        <f>210+90+30</f>
        <v>330</v>
      </c>
      <c r="V44" s="61">
        <v>75</v>
      </c>
      <c r="X44" s="61"/>
      <c r="AB44" s="87"/>
      <c r="AC44" s="87"/>
      <c r="AF44" s="61">
        <f t="shared" ref="AF44:AF49" si="8">SUM(R44:AE44)</f>
        <v>1665</v>
      </c>
      <c r="AG44" s="61"/>
      <c r="AH44" s="61"/>
      <c r="AJ44" s="29"/>
      <c r="AK44" s="8"/>
      <c r="AL44" s="26"/>
    </row>
    <row r="45" spans="1:38" x14ac:dyDescent="0.2">
      <c r="O45" s="29" t="s">
        <v>7</v>
      </c>
      <c r="P45" s="26" t="s">
        <v>8</v>
      </c>
      <c r="Q45" s="61">
        <f t="shared" si="7"/>
        <v>541</v>
      </c>
      <c r="R45" s="61"/>
      <c r="S45" s="61"/>
      <c r="T45" s="61">
        <v>541</v>
      </c>
      <c r="U45" s="61"/>
      <c r="V45" s="61"/>
      <c r="W45" s="61"/>
      <c r="X45" s="61"/>
      <c r="AB45" s="87"/>
      <c r="AC45" s="87"/>
      <c r="AF45" s="61">
        <f t="shared" si="8"/>
        <v>541</v>
      </c>
      <c r="AG45" s="61"/>
      <c r="AH45" s="61"/>
      <c r="AJ45" s="29"/>
      <c r="AK45" s="8"/>
      <c r="AL45" s="8"/>
    </row>
    <row r="46" spans="1:38" x14ac:dyDescent="0.2">
      <c r="O46" s="29" t="s">
        <v>7</v>
      </c>
      <c r="P46" s="26" t="s">
        <v>9</v>
      </c>
      <c r="Q46" s="61">
        <f t="shared" si="7"/>
        <v>382</v>
      </c>
      <c r="T46" s="61"/>
      <c r="U46" s="61"/>
      <c r="V46" s="61">
        <v>382</v>
      </c>
      <c r="W46" s="61"/>
      <c r="X46" s="61"/>
      <c r="AB46" s="87"/>
      <c r="AC46" s="87"/>
      <c r="AF46" s="61">
        <f t="shared" si="8"/>
        <v>382</v>
      </c>
      <c r="AG46" s="61"/>
      <c r="AH46" s="61"/>
      <c r="AJ46" s="32" t="s">
        <v>29</v>
      </c>
      <c r="AK46" s="8"/>
      <c r="AL46" s="8"/>
    </row>
    <row r="47" spans="1:38" x14ac:dyDescent="0.2">
      <c r="O47" s="33"/>
      <c r="P47" s="26" t="s">
        <v>11</v>
      </c>
      <c r="Q47" s="61">
        <f t="shared" si="7"/>
        <v>305</v>
      </c>
      <c r="R47" s="61"/>
      <c r="T47" s="61"/>
      <c r="V47" s="61"/>
      <c r="W47" s="61">
        <v>190</v>
      </c>
      <c r="X47" s="61"/>
      <c r="Z47" s="61">
        <v>115</v>
      </c>
      <c r="AB47" s="87"/>
      <c r="AC47" s="87"/>
      <c r="AF47" s="61">
        <f t="shared" si="8"/>
        <v>305</v>
      </c>
      <c r="AG47" s="61"/>
      <c r="AH47" s="61"/>
      <c r="AJ47" s="32"/>
      <c r="AK47" s="8"/>
      <c r="AL47" s="8"/>
    </row>
    <row r="48" spans="1:38" x14ac:dyDescent="0.2">
      <c r="A48" t="s">
        <v>138</v>
      </c>
      <c r="O48" s="29" t="s">
        <v>7</v>
      </c>
      <c r="P48" s="26" t="s">
        <v>13</v>
      </c>
      <c r="Q48" s="61">
        <f t="shared" si="7"/>
        <v>69</v>
      </c>
      <c r="R48" s="61"/>
      <c r="S48" s="61">
        <v>69</v>
      </c>
      <c r="T48" s="61"/>
      <c r="U48" s="61"/>
      <c r="W48" s="61"/>
      <c r="X48" s="61"/>
      <c r="AB48" s="87"/>
      <c r="AC48" s="87"/>
      <c r="AF48" s="61">
        <f t="shared" si="8"/>
        <v>69</v>
      </c>
      <c r="AG48" s="61"/>
      <c r="AH48" s="61"/>
      <c r="AJ48" s="32" t="s">
        <v>30</v>
      </c>
      <c r="AK48" s="26" t="s">
        <v>31</v>
      </c>
      <c r="AL48" s="26">
        <v>100</v>
      </c>
    </row>
    <row r="49" spans="1:38" x14ac:dyDescent="0.2">
      <c r="O49" s="29" t="s">
        <v>7</v>
      </c>
      <c r="P49" s="26" t="s">
        <v>14</v>
      </c>
      <c r="Q49" s="61">
        <f t="shared" si="7"/>
        <v>15</v>
      </c>
      <c r="R49" s="61">
        <v>15</v>
      </c>
      <c r="S49" s="61"/>
      <c r="T49" s="61"/>
      <c r="U49" s="61"/>
      <c r="V49" s="61"/>
      <c r="W49" s="61"/>
      <c r="X49" s="61"/>
      <c r="AB49" s="87"/>
      <c r="AC49" s="87"/>
      <c r="AF49" s="61">
        <f t="shared" si="8"/>
        <v>15</v>
      </c>
      <c r="AG49" s="61"/>
      <c r="AH49" s="61"/>
      <c r="AJ49" s="32"/>
      <c r="AK49" s="26" t="s">
        <v>32</v>
      </c>
      <c r="AL49" s="26">
        <v>0</v>
      </c>
    </row>
    <row r="50" spans="1:38" ht="17" thickBot="1" x14ac:dyDescent="0.25">
      <c r="O50" s="5" t="s">
        <v>15</v>
      </c>
      <c r="P50" s="23" t="s">
        <v>7</v>
      </c>
      <c r="Q50" s="93">
        <f>SUM(Q43:Q49)</f>
        <v>3067</v>
      </c>
      <c r="R50" s="63">
        <f>SUM(R43:R49)</f>
        <v>1180</v>
      </c>
      <c r="S50" s="63">
        <f t="shared" ref="S50:AC50" si="9">SUM(S43:S49)</f>
        <v>179</v>
      </c>
      <c r="T50" s="63">
        <f t="shared" si="9"/>
        <v>541</v>
      </c>
      <c r="U50" s="63">
        <f t="shared" si="9"/>
        <v>405</v>
      </c>
      <c r="V50" s="63">
        <f t="shared" si="9"/>
        <v>457</v>
      </c>
      <c r="W50" s="63">
        <f t="shared" si="9"/>
        <v>190</v>
      </c>
      <c r="X50" s="63">
        <f t="shared" si="9"/>
        <v>0</v>
      </c>
      <c r="Y50" s="63">
        <f t="shared" si="9"/>
        <v>0</v>
      </c>
      <c r="Z50" s="63">
        <f t="shared" si="9"/>
        <v>115</v>
      </c>
      <c r="AA50" s="63">
        <f t="shared" si="9"/>
        <v>0</v>
      </c>
      <c r="AB50" s="63">
        <f t="shared" si="9"/>
        <v>0</v>
      </c>
      <c r="AC50" s="63">
        <f t="shared" si="9"/>
        <v>0</v>
      </c>
      <c r="AE50" s="61">
        <f>SUM(R50:AC50)</f>
        <v>3067</v>
      </c>
      <c r="AF50" s="63">
        <f>SUM(AF43:AF49)</f>
        <v>3067</v>
      </c>
      <c r="AG50" s="61"/>
      <c r="AH50" s="61"/>
      <c r="AJ50" s="32"/>
      <c r="AK50" s="26" t="s">
        <v>34</v>
      </c>
      <c r="AL50" s="26">
        <v>35</v>
      </c>
    </row>
    <row r="51" spans="1:38" ht="17" thickTop="1" x14ac:dyDescent="0.2">
      <c r="N51" s="2"/>
      <c r="AG51" s="61"/>
      <c r="AH51" s="61"/>
      <c r="AJ51" s="32" t="s">
        <v>7</v>
      </c>
      <c r="AK51" s="26" t="s">
        <v>35</v>
      </c>
      <c r="AL51" s="26">
        <v>120</v>
      </c>
    </row>
    <row r="52" spans="1:38" x14ac:dyDescent="0.2">
      <c r="O52" s="31" t="s">
        <v>16</v>
      </c>
      <c r="P52" s="8"/>
      <c r="R52" s="61"/>
      <c r="S52" s="61"/>
      <c r="T52" s="61"/>
      <c r="U52" s="61"/>
      <c r="V52" s="61"/>
      <c r="W52" s="61"/>
      <c r="X52" s="61"/>
      <c r="AF52" s="61"/>
      <c r="AG52" s="61"/>
      <c r="AH52" s="61"/>
      <c r="AJ52" s="32" t="s">
        <v>7</v>
      </c>
      <c r="AK52" s="26" t="s">
        <v>36</v>
      </c>
      <c r="AL52" s="26">
        <v>17.82</v>
      </c>
    </row>
    <row r="53" spans="1:38" x14ac:dyDescent="0.2">
      <c r="O53" s="32" t="s">
        <v>17</v>
      </c>
      <c r="P53" s="26" t="s">
        <v>18</v>
      </c>
      <c r="Q53" s="61">
        <f t="shared" ref="Q53:Q61" si="10">SUM(R53:AD53)</f>
        <v>0</v>
      </c>
      <c r="Z53" s="61"/>
      <c r="AB53" s="87"/>
      <c r="AC53" s="87"/>
      <c r="AF53" s="61">
        <f t="shared" ref="AF53:AF61" si="11">SUM(R53:AC53)</f>
        <v>0</v>
      </c>
      <c r="AG53" s="61"/>
      <c r="AH53" s="61"/>
      <c r="AJ53" s="33"/>
      <c r="AK53" s="26" t="s">
        <v>51</v>
      </c>
      <c r="AL53" s="26"/>
    </row>
    <row r="54" spans="1:38" x14ac:dyDescent="0.2">
      <c r="O54" s="32"/>
      <c r="P54" s="26" t="s">
        <v>19</v>
      </c>
      <c r="Q54" s="61">
        <f t="shared" si="10"/>
        <v>275</v>
      </c>
      <c r="U54" s="61">
        <v>125</v>
      </c>
      <c r="Z54" s="61">
        <v>150</v>
      </c>
      <c r="AC54" s="61"/>
      <c r="AF54" s="61">
        <f t="shared" si="11"/>
        <v>275</v>
      </c>
      <c r="AG54" s="61"/>
      <c r="AH54" s="61"/>
      <c r="AJ54" s="33"/>
      <c r="AK54" s="26"/>
      <c r="AL54" s="26"/>
    </row>
    <row r="55" spans="1:38" x14ac:dyDescent="0.2">
      <c r="O55" s="32"/>
      <c r="P55" s="26" t="s">
        <v>21</v>
      </c>
      <c r="Q55" s="61">
        <f t="shared" si="10"/>
        <v>266.5</v>
      </c>
      <c r="R55" s="61"/>
      <c r="S55" s="61"/>
      <c r="T55" s="61"/>
      <c r="U55" s="61"/>
      <c r="V55" s="61"/>
      <c r="W55" s="61">
        <v>266.5</v>
      </c>
      <c r="X55" s="61"/>
      <c r="Y55" s="61"/>
      <c r="Z55" s="61"/>
      <c r="AA55" s="61"/>
      <c r="AB55" s="90"/>
      <c r="AC55" s="90"/>
      <c r="AD55" s="61"/>
      <c r="AE55" s="61"/>
      <c r="AF55" s="61">
        <f t="shared" si="11"/>
        <v>266.5</v>
      </c>
      <c r="AG55" s="61"/>
      <c r="AH55" s="61"/>
      <c r="AJ55" s="32" t="s">
        <v>38</v>
      </c>
      <c r="AK55" s="26" t="s">
        <v>39</v>
      </c>
      <c r="AL55" s="26">
        <v>245</v>
      </c>
    </row>
    <row r="56" spans="1:38" x14ac:dyDescent="0.2">
      <c r="A56" t="s">
        <v>139</v>
      </c>
      <c r="O56" s="32"/>
      <c r="P56" s="26" t="s">
        <v>23</v>
      </c>
      <c r="Q56" s="61">
        <f t="shared" si="10"/>
        <v>0</v>
      </c>
      <c r="R56" s="61"/>
      <c r="T56" s="61"/>
      <c r="U56" s="61"/>
      <c r="V56" s="61"/>
      <c r="W56" s="61"/>
      <c r="X56" s="61"/>
      <c r="Y56" s="61"/>
      <c r="Z56" s="61"/>
      <c r="AB56" s="61"/>
      <c r="AC56" s="61"/>
      <c r="AD56" s="61"/>
      <c r="AF56" s="61">
        <f t="shared" si="11"/>
        <v>0</v>
      </c>
      <c r="AG56" s="61"/>
      <c r="AH56" s="61"/>
      <c r="AJ56" s="32"/>
      <c r="AK56" s="26" t="s">
        <v>39</v>
      </c>
      <c r="AL56" s="26">
        <v>122.5</v>
      </c>
    </row>
    <row r="57" spans="1:38" x14ac:dyDescent="0.2">
      <c r="O57" s="33"/>
      <c r="P57" s="26" t="s">
        <v>25</v>
      </c>
      <c r="Q57" s="61">
        <f t="shared" si="10"/>
        <v>0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>
        <f t="shared" si="11"/>
        <v>0</v>
      </c>
      <c r="AG57" s="61"/>
      <c r="AH57" s="61"/>
      <c r="AJ57" s="29"/>
      <c r="AK57" s="26" t="s">
        <v>42</v>
      </c>
      <c r="AL57" s="26">
        <v>150</v>
      </c>
    </row>
    <row r="58" spans="1:38" x14ac:dyDescent="0.2">
      <c r="N58" s="32"/>
      <c r="P58" s="26" t="s">
        <v>26</v>
      </c>
      <c r="Q58" s="61">
        <f t="shared" si="10"/>
        <v>0</v>
      </c>
      <c r="R58" s="61"/>
      <c r="S58" s="61"/>
      <c r="U58" s="61"/>
      <c r="V58" s="61"/>
      <c r="W58" s="61"/>
      <c r="X58" s="61"/>
      <c r="Z58" s="61"/>
      <c r="AA58" s="61"/>
      <c r="AB58" s="61"/>
      <c r="AC58" s="61"/>
      <c r="AE58" s="61"/>
      <c r="AF58" s="61">
        <f t="shared" si="11"/>
        <v>0</v>
      </c>
      <c r="AG58" s="61"/>
      <c r="AH58" s="61"/>
      <c r="AJ58" s="29"/>
      <c r="AK58" s="26" t="s">
        <v>110</v>
      </c>
      <c r="AL58" s="27"/>
    </row>
    <row r="59" spans="1:38" ht="17" thickBot="1" x14ac:dyDescent="0.25">
      <c r="N59" s="29"/>
      <c r="P59" s="26" t="s">
        <v>27</v>
      </c>
      <c r="Q59" s="61">
        <f t="shared" si="10"/>
        <v>0</v>
      </c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>
        <f t="shared" si="11"/>
        <v>0</v>
      </c>
      <c r="AG59" s="61"/>
      <c r="AH59" s="61"/>
      <c r="AJ59" s="5" t="s">
        <v>43</v>
      </c>
      <c r="AK59" s="23" t="s">
        <v>7</v>
      </c>
      <c r="AL59" s="7">
        <f>SUM(AL35:AL58)</f>
        <v>2545.3199999999997</v>
      </c>
    </row>
    <row r="60" spans="1:38" ht="17" thickTop="1" x14ac:dyDescent="0.2">
      <c r="N60" s="29"/>
      <c r="P60" s="26" t="s">
        <v>28</v>
      </c>
      <c r="Q60" s="61">
        <f t="shared" si="10"/>
        <v>200</v>
      </c>
      <c r="R60" s="61"/>
      <c r="S60" s="61"/>
      <c r="T60" s="61"/>
      <c r="U60" s="61"/>
      <c r="V60" s="61"/>
      <c r="W60" s="61">
        <v>200</v>
      </c>
      <c r="X60" s="61"/>
      <c r="Y60" s="61"/>
      <c r="Z60" s="61"/>
      <c r="AA60" s="61"/>
      <c r="AB60" s="61"/>
      <c r="AC60" s="61"/>
      <c r="AD60" s="61"/>
      <c r="AE60" s="61"/>
      <c r="AF60" s="61">
        <f t="shared" si="11"/>
        <v>200</v>
      </c>
      <c r="AG60" s="61"/>
      <c r="AH60" s="61"/>
      <c r="AJ60" s="2"/>
      <c r="AK60" t="s">
        <v>7</v>
      </c>
      <c r="AL60" s="45"/>
    </row>
    <row r="61" spans="1:38" ht="17" thickBot="1" x14ac:dyDescent="0.25">
      <c r="N61" s="29"/>
      <c r="P61" s="26" t="s">
        <v>52</v>
      </c>
      <c r="Q61" s="61">
        <f t="shared" si="10"/>
        <v>0</v>
      </c>
      <c r="AB61" s="87"/>
      <c r="AC61" s="87"/>
      <c r="AF61" s="61">
        <f t="shared" si="11"/>
        <v>0</v>
      </c>
      <c r="AG61" s="61"/>
      <c r="AH61" s="61"/>
      <c r="AJ61" s="3"/>
      <c r="AK61" s="4"/>
      <c r="AL61" s="46">
        <f>AL32-AL59</f>
        <v>-101.31999999999971</v>
      </c>
    </row>
    <row r="62" spans="1:38" x14ac:dyDescent="0.2">
      <c r="N62" s="29"/>
      <c r="O62" s="8"/>
      <c r="AG62" s="61"/>
      <c r="AH62" s="61"/>
    </row>
    <row r="63" spans="1:38" x14ac:dyDescent="0.2">
      <c r="N63" s="29"/>
      <c r="O63" s="32" t="s">
        <v>29</v>
      </c>
      <c r="P63" s="8"/>
      <c r="AG63" s="61"/>
      <c r="AH63" s="61"/>
    </row>
    <row r="64" spans="1:38" x14ac:dyDescent="0.2">
      <c r="AG64" s="61"/>
      <c r="AH64" s="61"/>
    </row>
    <row r="65" spans="1:32" x14ac:dyDescent="0.2">
      <c r="N65" s="32"/>
      <c r="O65" s="8"/>
    </row>
    <row r="66" spans="1:32" x14ac:dyDescent="0.2">
      <c r="O66" s="32" t="s">
        <v>30</v>
      </c>
      <c r="P66" s="26" t="s">
        <v>31</v>
      </c>
      <c r="Q66" s="61">
        <f t="shared" ref="Q66:Q71" si="12">SUM(R66:AD66)</f>
        <v>185.94</v>
      </c>
      <c r="U66" s="61">
        <v>185.94</v>
      </c>
      <c r="AF66" s="61">
        <f t="shared" ref="AF66:AF71" si="13">SUM(R66:AC66)</f>
        <v>185.94</v>
      </c>
    </row>
    <row r="67" spans="1:32" x14ac:dyDescent="0.2">
      <c r="O67" s="32"/>
      <c r="P67" s="26" t="s">
        <v>32</v>
      </c>
      <c r="Q67" s="61">
        <f t="shared" si="12"/>
        <v>55.2</v>
      </c>
      <c r="W67" s="61">
        <v>55.2</v>
      </c>
      <c r="AF67" s="61">
        <f t="shared" si="13"/>
        <v>55.2</v>
      </c>
    </row>
    <row r="68" spans="1:32" x14ac:dyDescent="0.2">
      <c r="O68" s="32"/>
      <c r="P68" s="26" t="s">
        <v>34</v>
      </c>
      <c r="Q68" s="61">
        <f t="shared" si="12"/>
        <v>0</v>
      </c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90"/>
      <c r="AC68" s="90"/>
      <c r="AD68" s="61"/>
      <c r="AE68" s="61"/>
      <c r="AF68" s="61">
        <f t="shared" si="13"/>
        <v>0</v>
      </c>
    </row>
    <row r="69" spans="1:32" x14ac:dyDescent="0.2">
      <c r="O69" s="32" t="s">
        <v>7</v>
      </c>
      <c r="P69" s="26" t="s">
        <v>35</v>
      </c>
      <c r="Q69" s="61">
        <f t="shared" si="12"/>
        <v>122</v>
      </c>
      <c r="R69" s="61"/>
      <c r="T69" s="61"/>
      <c r="U69" s="61"/>
      <c r="V69" s="61"/>
      <c r="W69" s="61"/>
      <c r="X69" s="61"/>
      <c r="Y69" s="61"/>
      <c r="Z69" s="61">
        <v>122</v>
      </c>
      <c r="AA69" s="61"/>
      <c r="AB69" s="61"/>
      <c r="AC69" s="61"/>
      <c r="AD69" s="61"/>
      <c r="AE69" s="61"/>
      <c r="AF69" s="61">
        <f t="shared" si="13"/>
        <v>122</v>
      </c>
    </row>
    <row r="70" spans="1:32" x14ac:dyDescent="0.2">
      <c r="O70" s="32" t="s">
        <v>7</v>
      </c>
      <c r="P70" s="26" t="s">
        <v>36</v>
      </c>
      <c r="Q70" s="61">
        <f t="shared" si="12"/>
        <v>0</v>
      </c>
      <c r="AF70" s="61">
        <f t="shared" si="13"/>
        <v>0</v>
      </c>
    </row>
    <row r="71" spans="1:32" x14ac:dyDescent="0.2">
      <c r="O71" s="33"/>
      <c r="P71" s="26" t="s">
        <v>51</v>
      </c>
      <c r="Q71" s="61">
        <f t="shared" si="12"/>
        <v>30</v>
      </c>
      <c r="R71" s="61"/>
      <c r="S71" s="61"/>
      <c r="T71" s="61"/>
      <c r="U71" s="61">
        <v>30</v>
      </c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>
        <f t="shared" si="13"/>
        <v>30</v>
      </c>
    </row>
    <row r="72" spans="1:32" x14ac:dyDescent="0.2">
      <c r="N72" s="33"/>
      <c r="O72" s="26"/>
    </row>
    <row r="73" spans="1:32" x14ac:dyDescent="0.2">
      <c r="O73" s="32" t="s">
        <v>38</v>
      </c>
      <c r="P73" s="26" t="s">
        <v>39</v>
      </c>
      <c r="Q73" s="61">
        <f t="shared" ref="Q73:Q76" si="14">SUM(R73:AD73)</f>
        <v>0</v>
      </c>
      <c r="AB73" s="87"/>
      <c r="AC73" s="87"/>
      <c r="AF73" s="61">
        <f t="shared" ref="AF73:AF75" si="15">SUM(R73:AC73)</f>
        <v>0</v>
      </c>
    </row>
    <row r="74" spans="1:32" x14ac:dyDescent="0.2">
      <c r="O74" s="32"/>
      <c r="P74" s="26" t="s">
        <v>39</v>
      </c>
      <c r="Q74" s="61">
        <f t="shared" si="14"/>
        <v>0</v>
      </c>
      <c r="R74" s="61"/>
      <c r="S74" s="61"/>
      <c r="AB74" s="87"/>
      <c r="AC74" s="87"/>
      <c r="AF74" s="61">
        <f t="shared" si="15"/>
        <v>0</v>
      </c>
    </row>
    <row r="75" spans="1:32" x14ac:dyDescent="0.2">
      <c r="A75" t="s">
        <v>141</v>
      </c>
      <c r="O75" s="29"/>
      <c r="P75" s="26" t="s">
        <v>42</v>
      </c>
      <c r="Q75" s="61">
        <f t="shared" si="14"/>
        <v>0</v>
      </c>
      <c r="AB75" s="87"/>
      <c r="AC75" s="87"/>
      <c r="AF75" s="61">
        <f t="shared" si="15"/>
        <v>0</v>
      </c>
    </row>
    <row r="76" spans="1:32" x14ac:dyDescent="0.2">
      <c r="O76" s="29"/>
      <c r="P76" s="26" t="s">
        <v>110</v>
      </c>
      <c r="Q76" s="61">
        <f t="shared" si="14"/>
        <v>53.5</v>
      </c>
      <c r="R76" s="61"/>
      <c r="S76" s="61">
        <v>18.5</v>
      </c>
      <c r="T76" s="61"/>
      <c r="U76" s="61"/>
      <c r="V76" s="61"/>
      <c r="W76" s="61"/>
      <c r="X76" s="61"/>
      <c r="Y76" s="61"/>
      <c r="Z76" s="61"/>
      <c r="AA76" s="61"/>
      <c r="AB76" s="61"/>
      <c r="AC76" s="61">
        <v>35</v>
      </c>
      <c r="AD76" s="61"/>
      <c r="AE76" s="61"/>
      <c r="AF76" s="61">
        <f>SUM(R76:AC76)</f>
        <v>53.5</v>
      </c>
    </row>
    <row r="77" spans="1:32" ht="17" thickBot="1" x14ac:dyDescent="0.25">
      <c r="O77" s="92"/>
      <c r="P77" s="92"/>
      <c r="Q77" s="93">
        <f>SUM(Q53:Q76)</f>
        <v>1188.1400000000001</v>
      </c>
      <c r="R77" s="63">
        <f>SUM(R53:R76)</f>
        <v>0</v>
      </c>
      <c r="S77" s="63">
        <f t="shared" ref="S77:AB77" si="16">SUM(S53:S76)</f>
        <v>18.5</v>
      </c>
      <c r="T77" s="63">
        <f t="shared" si="16"/>
        <v>0</v>
      </c>
      <c r="U77" s="63">
        <f t="shared" si="16"/>
        <v>340.94</v>
      </c>
      <c r="V77" s="63">
        <f t="shared" si="16"/>
        <v>0</v>
      </c>
      <c r="W77" s="63">
        <f t="shared" si="16"/>
        <v>521.70000000000005</v>
      </c>
      <c r="X77" s="63">
        <f t="shared" si="16"/>
        <v>0</v>
      </c>
      <c r="Y77" s="63">
        <f t="shared" si="16"/>
        <v>0</v>
      </c>
      <c r="Z77" s="63">
        <f t="shared" si="16"/>
        <v>272</v>
      </c>
      <c r="AA77" s="63">
        <f t="shared" si="16"/>
        <v>0</v>
      </c>
      <c r="AB77" s="63">
        <f t="shared" si="16"/>
        <v>0</v>
      </c>
      <c r="AC77" s="63">
        <f>SUM(AC54:AC76)</f>
        <v>35</v>
      </c>
      <c r="AD77" s="61"/>
      <c r="AE77" s="61">
        <f>SUM(R77:AC77)</f>
        <v>1188.1400000000001</v>
      </c>
      <c r="AF77" s="63">
        <f>SUM(AF53:AF76)</f>
        <v>1188.1400000000001</v>
      </c>
    </row>
    <row r="78" spans="1:32" ht="17" thickTop="1" x14ac:dyDescent="0.2"/>
    <row r="79" spans="1:32" x14ac:dyDescent="0.2">
      <c r="P79" s="66">
        <v>2466.2399999999998</v>
      </c>
      <c r="Q79" s="66"/>
      <c r="R79" s="89">
        <f>P79+R50-R77</f>
        <v>3646.24</v>
      </c>
      <c r="S79" s="89">
        <f t="shared" ref="S79:AC79" si="17">R79+S50-S77</f>
        <v>3806.74</v>
      </c>
      <c r="T79" s="89">
        <f t="shared" si="17"/>
        <v>4347.74</v>
      </c>
      <c r="U79" s="89">
        <f t="shared" si="17"/>
        <v>4411.8</v>
      </c>
      <c r="V79" s="89">
        <f t="shared" si="17"/>
        <v>4868.8</v>
      </c>
      <c r="W79" s="89">
        <f t="shared" si="17"/>
        <v>4537.1000000000004</v>
      </c>
      <c r="X79" s="89">
        <f t="shared" si="17"/>
        <v>4537.1000000000004</v>
      </c>
      <c r="Y79" s="89">
        <f t="shared" si="17"/>
        <v>4537.1000000000004</v>
      </c>
      <c r="Z79" s="89">
        <f t="shared" si="17"/>
        <v>4380.1000000000004</v>
      </c>
      <c r="AA79" s="89">
        <f t="shared" si="17"/>
        <v>4380.1000000000004</v>
      </c>
      <c r="AB79" s="89">
        <f t="shared" si="17"/>
        <v>4380.1000000000004</v>
      </c>
      <c r="AC79" s="89">
        <f t="shared" si="17"/>
        <v>4345.1000000000004</v>
      </c>
      <c r="AD79" s="66">
        <v>4345.0999999999995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2024 - 2025 Budget</vt:lpstr>
      <vt:lpstr>2024-2025 Actuals vs Budget</vt:lpstr>
      <vt:lpstr>2024-2025 Budget as Amended</vt:lpstr>
      <vt:lpstr>2023 - 2024 Statements</vt:lpstr>
      <vt:lpstr>'2024 - 2025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Phil Dore</dc:creator>
  <cp:lastModifiedBy>Jill Phil Dore</cp:lastModifiedBy>
  <cp:lastPrinted>2025-03-17T15:51:42Z</cp:lastPrinted>
  <dcterms:created xsi:type="dcterms:W3CDTF">2024-03-26T21:50:18Z</dcterms:created>
  <dcterms:modified xsi:type="dcterms:W3CDTF">2025-07-02T17:24:08Z</dcterms:modified>
</cp:coreProperties>
</file>